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METRO ENGENHARIA\OUTRAS OBRAS\MACEIO\01 - ENCOSTAS\ESTUDO\2. ENCOSTAS (3 LOTES)\1. LOTE 1\08 - PROTOCOLADO\01 - PROTOCOLADO\04 - VALE DO REGINALDO IV\"/>
    </mc:Choice>
  </mc:AlternateContent>
  <xr:revisionPtr revIDLastSave="0" documentId="13_ncr:1_{589E8BFC-4BD4-400A-A760-E3DD19F62A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ABC'!$A$7:$I$48</definedName>
    <definedName name="_xlnm._FilterDatabase" localSheetId="1" hidden="1">'MEMORIA DE CALCULO'!$A$7:$O$112</definedName>
    <definedName name="_xlnm._FilterDatabase" localSheetId="0" hidden="1">'PLANILHA ORÇAMENTÁRIA'!$A$7:$K$64</definedName>
    <definedName name="_xlnm.Print_Area" localSheetId="2">'CURVA ABC'!$A$1:$I$50</definedName>
    <definedName name="_xlnm.Print_Area" localSheetId="1">'MEMORIA DE CALCULO'!$A$1:$O$112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G50" i="3"/>
  <c r="H8" i="3" l="1"/>
  <c r="H50" i="3" l="1"/>
  <c r="L22" i="2" l="1"/>
  <c r="J20" i="2"/>
  <c r="L20" i="2" s="1"/>
  <c r="J18" i="2"/>
  <c r="L18" i="2" s="1"/>
  <c r="L16" i="2"/>
  <c r="J16" i="2"/>
  <c r="J14" i="2"/>
  <c r="L14" i="2" s="1"/>
  <c r="F64" i="1" l="1"/>
  <c r="F63" i="1"/>
  <c r="F62" i="1"/>
  <c r="F60" i="1"/>
  <c r="F59" i="1"/>
  <c r="F58" i="1"/>
  <c r="F57" i="1"/>
  <c r="F55" i="1"/>
  <c r="F54" i="1"/>
  <c r="F53" i="1"/>
  <c r="F52" i="1"/>
  <c r="F51" i="1"/>
  <c r="F50" i="1"/>
  <c r="F48" i="1"/>
  <c r="F47" i="1"/>
  <c r="F46" i="1"/>
  <c r="F45" i="1"/>
  <c r="F44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0" i="1"/>
  <c r="F19" i="1"/>
  <c r="F17" i="1"/>
  <c r="F15" i="1"/>
  <c r="F11" i="1"/>
  <c r="F9" i="1"/>
  <c r="J112" i="2"/>
  <c r="K112" i="2" s="1"/>
  <c r="L112" i="2" s="1"/>
  <c r="N112" i="2" s="1"/>
  <c r="N111" i="2" s="1"/>
  <c r="L110" i="2"/>
  <c r="N110" i="2" s="1"/>
  <c r="N109" i="2" s="1"/>
  <c r="G105" i="2"/>
  <c r="L105" i="2" s="1"/>
  <c r="N105" i="2" s="1"/>
  <c r="N104" i="2" s="1"/>
  <c r="L103" i="2"/>
  <c r="N103" i="2" s="1"/>
  <c r="N102" i="2" s="1"/>
  <c r="L101" i="2"/>
  <c r="N101" i="2" s="1"/>
  <c r="N100" i="2" s="1"/>
  <c r="L99" i="2"/>
  <c r="N99" i="2" s="1"/>
  <c r="L98" i="2"/>
  <c r="N98" i="2" s="1"/>
  <c r="F93" i="2"/>
  <c r="L93" i="2" s="1"/>
  <c r="N93" i="2" s="1"/>
  <c r="F92" i="2"/>
  <c r="L92" i="2" s="1"/>
  <c r="N92" i="2" s="1"/>
  <c r="J90" i="2"/>
  <c r="L90" i="2" s="1"/>
  <c r="N90" i="2" s="1"/>
  <c r="N89" i="2" s="1"/>
  <c r="M86" i="2"/>
  <c r="L86" i="2"/>
  <c r="N86" i="2" s="1"/>
  <c r="N85" i="2" s="1"/>
  <c r="L84" i="2"/>
  <c r="N84" i="2" s="1"/>
  <c r="L83" i="2"/>
  <c r="N83" i="2" s="1"/>
  <c r="N72" i="2"/>
  <c r="N71" i="2" s="1"/>
  <c r="K74" i="2" s="1"/>
  <c r="L72" i="2"/>
  <c r="L59" i="2"/>
  <c r="N59" i="2" s="1"/>
  <c r="N58" i="2" s="1"/>
  <c r="J61" i="2" s="1"/>
  <c r="L57" i="2"/>
  <c r="N57" i="2" s="1"/>
  <c r="L55" i="2"/>
  <c r="N55" i="2" s="1"/>
  <c r="N52" i="2"/>
  <c r="J51" i="2"/>
  <c r="L51" i="2" s="1"/>
  <c r="N51" i="2" s="1"/>
  <c r="N50" i="2" s="1"/>
  <c r="L49" i="2"/>
  <c r="N49" i="2" s="1"/>
  <c r="N48" i="2" s="1"/>
  <c r="F47" i="2"/>
  <c r="L47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L28" i="2"/>
  <c r="N28" i="2" s="1"/>
  <c r="N27" i="2" s="1"/>
  <c r="N22" i="2"/>
  <c r="N21" i="2" s="1"/>
  <c r="N20" i="2"/>
  <c r="N19" i="2" s="1"/>
  <c r="F16" i="1" s="1"/>
  <c r="N18" i="2"/>
  <c r="N17" i="2" s="1"/>
  <c r="N16" i="2"/>
  <c r="N15" i="2" s="1"/>
  <c r="F14" i="1" s="1"/>
  <c r="N14" i="2"/>
  <c r="N13" i="2" s="1"/>
  <c r="F13" i="1" s="1"/>
  <c r="K32" i="2" l="1"/>
  <c r="N32" i="2" s="1"/>
  <c r="N31" i="2" s="1"/>
  <c r="N47" i="2"/>
  <c r="N46" i="2" s="1"/>
  <c r="N97" i="2"/>
  <c r="N38" i="2"/>
  <c r="K76" i="2"/>
  <c r="N74" i="2"/>
  <c r="N73" i="2" s="1"/>
  <c r="N82" i="2"/>
  <c r="G88" i="2" s="1"/>
  <c r="L88" i="2" s="1"/>
  <c r="N88" i="2" s="1"/>
  <c r="N87" i="2" s="1"/>
  <c r="N91" i="2"/>
  <c r="F95" i="2" s="1"/>
  <c r="L95" i="2" s="1"/>
  <c r="N95" i="2" s="1"/>
  <c r="N94" i="2" s="1"/>
  <c r="N54" i="2"/>
  <c r="F62" i="2"/>
  <c r="N56" i="2"/>
  <c r="F63" i="2"/>
  <c r="J65" i="2"/>
  <c r="K65" i="2" s="1"/>
  <c r="L65" i="2" s="1"/>
  <c r="N65" i="2" s="1"/>
  <c r="K61" i="2"/>
  <c r="L61" i="2" s="1"/>
  <c r="N61" i="2" s="1"/>
  <c r="J108" i="2"/>
  <c r="L108" i="2" s="1"/>
  <c r="N108" i="2" s="1"/>
  <c r="N107" i="2" s="1"/>
  <c r="K34" i="2" l="1"/>
  <c r="L34" i="2" s="1"/>
  <c r="N34" i="2" s="1"/>
  <c r="N33" i="2" s="1"/>
  <c r="L32" i="2"/>
  <c r="F67" i="2"/>
  <c r="K67" i="2" s="1"/>
  <c r="L67" i="2" s="1"/>
  <c r="N67" i="2" s="1"/>
  <c r="K63" i="2"/>
  <c r="L63" i="2" s="1"/>
  <c r="N63" i="2" s="1"/>
  <c r="N76" i="2"/>
  <c r="N75" i="2" s="1"/>
  <c r="K78" i="2"/>
  <c r="N78" i="2" s="1"/>
  <c r="N77" i="2" s="1"/>
  <c r="K80" i="2" s="1"/>
  <c r="N80" i="2" s="1"/>
  <c r="N79" i="2" s="1"/>
  <c r="K62" i="2"/>
  <c r="L62" i="2" s="1"/>
  <c r="N62" i="2" s="1"/>
  <c r="F66" i="2"/>
  <c r="K66" i="2" s="1"/>
  <c r="L66" i="2" s="1"/>
  <c r="N66" i="2" s="1"/>
  <c r="N64" i="2" s="1"/>
  <c r="K69" i="2" s="1"/>
  <c r="L69" i="2" s="1"/>
  <c r="N69" i="2" s="1"/>
  <c r="N68" i="2" s="1"/>
  <c r="K36" i="2" l="1"/>
  <c r="L36" i="2" s="1"/>
  <c r="N36" i="2" s="1"/>
  <c r="N35" i="2" s="1"/>
  <c r="N60" i="2"/>
  <c r="H64" i="1" l="1"/>
  <c r="I64" i="1" s="1"/>
  <c r="J64" i="1" s="1"/>
  <c r="H63" i="1"/>
  <c r="I63" i="1" s="1"/>
  <c r="J63" i="1" s="1"/>
  <c r="H62" i="1"/>
  <c r="I62" i="1" s="1"/>
  <c r="J62" i="1" s="1"/>
  <c r="H60" i="1"/>
  <c r="I60" i="1" s="1"/>
  <c r="J60" i="1" s="1"/>
  <c r="H59" i="1"/>
  <c r="I59" i="1" s="1"/>
  <c r="J59" i="1" s="1"/>
  <c r="H58" i="1"/>
  <c r="I58" i="1" s="1"/>
  <c r="J58" i="1" s="1"/>
  <c r="H57" i="1"/>
  <c r="I57" i="1" s="1"/>
  <c r="J57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50" i="1"/>
  <c r="I50" i="1" s="1"/>
  <c r="J50" i="1" s="1"/>
  <c r="H48" i="1"/>
  <c r="I48" i="1" s="1"/>
  <c r="J48" i="1" s="1"/>
  <c r="H47" i="1"/>
  <c r="I47" i="1" s="1"/>
  <c r="J47" i="1" s="1"/>
  <c r="H46" i="1"/>
  <c r="I46" i="1" s="1"/>
  <c r="J46" i="1" s="1"/>
  <c r="H45" i="1"/>
  <c r="I45" i="1" s="1"/>
  <c r="J45" i="1" s="1"/>
  <c r="H44" i="1"/>
  <c r="I44" i="1" s="1"/>
  <c r="J44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H38" i="1"/>
  <c r="I38" i="1" s="1"/>
  <c r="J38" i="1" s="1"/>
  <c r="H37" i="1"/>
  <c r="I37" i="1" s="1"/>
  <c r="J37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0" i="1"/>
  <c r="I20" i="1" s="1"/>
  <c r="J20" i="1" s="1"/>
  <c r="H19" i="1"/>
  <c r="I19" i="1" s="1"/>
  <c r="J19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1" i="1"/>
  <c r="I11" i="1" s="1"/>
  <c r="J11" i="1" s="1"/>
  <c r="H9" i="1"/>
  <c r="I9" i="1" s="1"/>
  <c r="J9" i="1" s="1"/>
  <c r="J8" i="1" s="1"/>
  <c r="J27" i="1" l="1"/>
  <c r="J36" i="1"/>
  <c r="J18" i="1"/>
  <c r="J56" i="1"/>
  <c r="J21" i="1"/>
  <c r="J12" i="1"/>
  <c r="J43" i="1"/>
  <c r="J10" i="1"/>
  <c r="J49" i="1"/>
  <c r="J61" i="1"/>
  <c r="J67" i="1" l="1"/>
  <c r="K41" i="1" s="1"/>
  <c r="K14" i="1" l="1"/>
  <c r="K47" i="1"/>
  <c r="K11" i="1"/>
  <c r="K10" i="1" s="1"/>
  <c r="K62" i="1"/>
  <c r="K42" i="1"/>
  <c r="K64" i="1"/>
  <c r="K33" i="1"/>
  <c r="K53" i="1"/>
  <c r="K16" i="1"/>
  <c r="K17" i="1"/>
  <c r="K51" i="1"/>
  <c r="K15" i="1"/>
  <c r="K58" i="1"/>
  <c r="K19" i="1"/>
  <c r="K23" i="1"/>
  <c r="K55" i="1"/>
  <c r="K38" i="1"/>
  <c r="K31" i="1"/>
  <c r="K28" i="1"/>
  <c r="K45" i="1"/>
  <c r="K26" i="1"/>
  <c r="K32" i="1"/>
  <c r="K34" i="1"/>
  <c r="K9" i="1"/>
  <c r="K8" i="1" s="1"/>
  <c r="K25" i="1"/>
  <c r="K22" i="1"/>
  <c r="K50" i="1"/>
  <c r="K63" i="1"/>
  <c r="K44" i="1"/>
  <c r="K29" i="1"/>
  <c r="K30" i="1"/>
  <c r="K60" i="1"/>
  <c r="K54" i="1"/>
  <c r="K52" i="1"/>
  <c r="K48" i="1"/>
  <c r="K46" i="1"/>
  <c r="K20" i="1"/>
  <c r="K13" i="1"/>
  <c r="K37" i="1"/>
  <c r="K59" i="1"/>
  <c r="K39" i="1"/>
  <c r="K35" i="1"/>
  <c r="K40" i="1"/>
  <c r="K24" i="1"/>
  <c r="K57" i="1"/>
  <c r="K18" i="1"/>
  <c r="K21" i="1" l="1"/>
  <c r="K27" i="1"/>
  <c r="K61" i="1"/>
  <c r="K56" i="1"/>
  <c r="K49" i="1"/>
  <c r="K43" i="1"/>
  <c r="K36" i="1"/>
  <c r="K12" i="1"/>
  <c r="K67" i="1" l="1"/>
  <c r="I9" i="3" l="1"/>
</calcChain>
</file>

<file path=xl/sharedStrings.xml><?xml version="1.0" encoding="utf-8"?>
<sst xmlns="http://schemas.openxmlformats.org/spreadsheetml/2006/main" count="786" uniqueCount="276">
  <si>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</si>
  <si>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</si>
  <si>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</si>
  <si>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</si>
  <si>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</si>
  <si>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</si>
  <si>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</si>
  <si>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</si>
  <si>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</si>
  <si>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</si>
  <si>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</si>
  <si>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</si>
  <si>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</si>
  <si>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</si>
  <si>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</si>
  <si>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</si>
  <si>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</si>
  <si>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</si>
  <si>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</si>
  <si>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</si>
  <si>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</si>
  <si>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</si>
  <si>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</si>
  <si>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</si>
  <si>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</si>
  <si>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4.1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</si>
  <si>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</si>
  <si>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</si>
  <si>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</si>
  <si>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</si>
  <si>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</si>
  <si>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</si>
  <si>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</si>
  <si>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</si>
  <si>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</si>
  <si>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</si>
  <si>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</si>
  <si>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</si>
  <si>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</si>
  <si>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</si>
  <si>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</si>
  <si>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</si>
  <si>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</si>
  <si>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</si>
  <si>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</si>
  <si>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</si>
  <si>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</si>
  <si>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</si>
  <si>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</si>
  <si>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</si>
  <si>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</si>
  <si>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</si>
  <si>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</si>
  <si>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</si>
  <si>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</si>
  <si>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</si>
  <si>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</si>
  <si>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</si>
  <si>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</si>
  <si>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</si>
  <si>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</si>
  <si>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</si>
  <si>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</si>
  <si>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</si>
  <si>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</si>
  <si>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</si>
  <si>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</si>
  <si>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</si>
  <si>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</si>
  <si>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</si>
  <si>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</si>
  <si>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</si>
  <si>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</si>
  <si>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</si>
  <si>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 xml:space="preserve"> 01.01.021 </t>
  </si>
  <si>
    <t>FDE</t>
  </si>
  <si>
    <t>CORTE, RECORTE E REMOÇÃO DE ÁRVORES INCL.RAIZES15CM</t>
  </si>
  <si>
    <t xml:space="preserve"> 01.01.022 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</si>
  <si>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</si>
  <si>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</si>
  <si>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</si>
  <si>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</si>
  <si>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</si>
  <si>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</si>
  <si>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</si>
  <si>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</si>
  <si>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</si>
  <si>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</si>
  <si>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</si>
  <si>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</si>
  <si>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</si>
  <si>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</si>
  <si>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</si>
  <si>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</si>
  <si>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</si>
  <si>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</si>
  <si>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</si>
  <si>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</si>
  <si>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</si>
  <si>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</si>
  <si>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</si>
  <si>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</si>
  <si>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</si>
  <si>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</si>
  <si>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</si>
  <si>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</si>
  <si>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</si>
  <si>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</si>
  <si>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 xml:space="preserve"> 2003477 </t>
  </si>
  <si>
    <t>SICRO3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</si>
  <si>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</si>
  <si>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</si>
  <si>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</si>
  <si>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</si>
  <si>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</si>
  <si>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</si>
  <si>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</si>
  <si>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</si>
  <si>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</si>
  <si>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</si>
  <si>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</si>
  <si>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</si>
  <si>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</si>
  <si>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</si>
  <si>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</si>
  <si>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</si>
  <si>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</si>
  <si>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</si>
  <si>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</si>
  <si>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</si>
  <si>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</si>
  <si>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</si>
  <si>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</si>
  <si>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</si>
  <si>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</si>
  <si>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</si>
  <si>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</si>
  <si>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</si>
  <si>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</si>
  <si>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</si>
  <si>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</si>
  <si>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</si>
  <si>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</si>
  <si>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UNIDADES: </t>
    </r>
    <r>
      <rPr>
        <sz val="12"/>
        <rFont val="Arial"/>
        <family val="2"/>
      </rPr>
      <t xml:space="preserve">  5573,00 M2</t>
    </r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</si>
  <si>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</si>
  <si>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</si>
  <si>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</si>
  <si>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</si>
  <si>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</si>
  <si>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</si>
  <si>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</si>
  <si>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</si>
  <si>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</si>
  <si>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</si>
  <si>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</si>
  <si>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</si>
  <si>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</si>
  <si>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</si>
  <si>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</si>
  <si>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</si>
  <si>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</si>
  <si>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</si>
  <si>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</si>
  <si>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</si>
  <si>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</si>
  <si>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</si>
  <si>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</si>
  <si>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</si>
  <si>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</si>
  <si>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</si>
  <si>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</si>
  <si>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</si>
  <si>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</si>
  <si>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</si>
  <si>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</si>
  <si>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</si>
  <si>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</si>
  <si>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</si>
  <si>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</si>
  <si>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</si>
  <si>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</si>
  <si>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</si>
  <si>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</si>
  <si>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</si>
  <si>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</si>
  <si>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</si>
  <si>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</si>
  <si>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</si>
  <si>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</si>
  <si>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</si>
  <si>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</si>
  <si>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</si>
  <si>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</si>
  <si>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</si>
  <si>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</si>
  <si>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</si>
  <si>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</si>
  <si>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 xml:space="preserve">SICRO 3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</si>
  <si>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</si>
  <si>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</si>
  <si>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</si>
  <si>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</si>
  <si>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</si>
  <si>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</si>
  <si>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</si>
  <si>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</si>
  <si>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</si>
  <si>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</si>
  <si>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</si>
  <si>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 xml:space="preserve"> COMP17 </t>
  </si>
  <si>
    <t xml:space="preserve"> COMP18 </t>
  </si>
  <si>
    <t>3.2</t>
  </si>
  <si>
    <t xml:space="preserve"> COMP06 </t>
  </si>
  <si>
    <t>3.3</t>
  </si>
  <si>
    <t xml:space="preserve"> COMP08 </t>
  </si>
  <si>
    <t xml:space="preserve"> COMP07 </t>
  </si>
  <si>
    <t xml:space="preserve"> COMP09 </t>
  </si>
  <si>
    <t xml:space="preserve"> COMP10 </t>
  </si>
  <si>
    <t xml:space="preserve">COMP-62228725-INCC </t>
  </si>
  <si>
    <t>3.4</t>
  </si>
  <si>
    <t>3.5</t>
  </si>
  <si>
    <t>GRAMPO (COMPRIMENTO DE 14 M)</t>
  </si>
  <si>
    <t>GRAMPO (COMPRIMENTO DE 12 M)</t>
  </si>
  <si>
    <t xml:space="preserve"> COMP19 </t>
  </si>
  <si>
    <t>4.1</t>
  </si>
  <si>
    <t>4.2</t>
  </si>
  <si>
    <t>5.1</t>
  </si>
  <si>
    <t>5.2</t>
  </si>
  <si>
    <t>COEFICIENTE = 0,38
AREA DAS CASAS ESTIMADAS: 80 M2</t>
  </si>
  <si>
    <t>COEFICIENTE = 0,46
AREA DAS CASAS ESTIMADAS: 80 M2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</si>
  <si>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</si>
  <si>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</si>
  <si>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</si>
  <si>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</si>
  <si>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</si>
  <si>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</si>
  <si>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</si>
  <si>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</si>
  <si>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</si>
  <si>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</si>
  <si>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</si>
  <si>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>DESCRIÇÃO:</t>
    </r>
    <r>
      <rPr>
        <sz val="12"/>
        <rFont val="Arial"/>
        <family val="2"/>
      </rPr>
      <t xml:space="preserve"> OBRA DE ESTABILIDADE E DRENAGEM DA ENCOSTA DO VALE DO REGINALDO IV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</si>
  <si>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</si>
  <si>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</si>
  <si>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</si>
  <si>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</si>
  <si>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</si>
  <si>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</si>
  <si>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</si>
  <si>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</si>
  <si>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</si>
  <si>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</si>
  <si>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</si>
  <si>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</si>
  <si>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</si>
  <si>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</si>
  <si>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</si>
  <si>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</si>
  <si>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</si>
  <si>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</si>
  <si>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</si>
  <si>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</si>
  <si>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</si>
  <si>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</si>
  <si>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</si>
  <si>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</si>
  <si>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r>
      <t>UNIDADES (M2) :</t>
    </r>
    <r>
      <rPr>
        <sz val="12"/>
        <rFont val="Arial"/>
        <family val="2"/>
      </rPr>
      <t xml:space="preserve"> 5.573,00</t>
    </r>
  </si>
  <si>
    <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</si>
  <si>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>BANCO:</t>
    </r>
    <r>
      <rPr>
        <sz val="12"/>
        <rFont val="Arial"/>
        <family val="2"/>
      </rPr>
      <t xml:space="preserve"> SINAPI - 11/2022 - Alagoas
SBC - 11/2022 - Alagoas
SICRO3 - 07/2022 - Alagoas
SICRO2 - 11/2016 - Alagoas
ORSE - 09/2022 - Sergipe
FDE - 04/2022 - São Paulo</t>
    </r>
  </si>
  <si>
    <r>
      <t xml:space="preserve">DATA: </t>
    </r>
    <r>
      <rPr>
        <sz val="12"/>
        <rFont val="Arial"/>
        <family val="2"/>
      </rPr>
      <t>06/01/2023</t>
    </r>
  </si>
  <si>
    <r>
      <t>DATA:</t>
    </r>
    <r>
      <rPr>
        <sz val="12"/>
        <rFont val="Arial"/>
        <family val="2"/>
      </rPr>
      <t xml:space="preserve"> 06/01/2023</t>
    </r>
  </si>
  <si>
    <r>
      <t>BANCOS:</t>
    </r>
    <r>
      <rPr>
        <sz val="12"/>
        <rFont val="Arial"/>
        <family val="2"/>
      </rPr>
      <t xml:space="preserve"> SINAPI - 11/2022 - Alagoas
SBC - 11/2022 - Alagoas
SICRO3 - 07/2022 - Alagoas
SICRO2 - 11/2016 - Alagoas
ORSE - 09/2022 - Sergipe
FDE - 04/2022 - São Paulo</t>
    </r>
  </si>
  <si>
    <t>CURVA ABC</t>
  </si>
  <si>
    <t>%</t>
  </si>
  <si>
    <t>%ACUMULADO</t>
  </si>
  <si>
    <r>
      <t xml:space="preserve">UNIDADES (M2) : </t>
    </r>
    <r>
      <rPr>
        <sz val="12"/>
        <rFont val="Arial"/>
        <family val="2"/>
      </rPr>
      <t>5.573,00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</si>
</sst>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1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29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horizontal="left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4" borderId="5" xfId="2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0" fontId="14" fillId="3" borderId="1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43" fontId="2" fillId="3" borderId="12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44" fontId="0" fillId="0" borderId="0" xfId="0" applyNumberFormat="1"/>
    <xf numFmtId="0" fontId="12" fillId="4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0" fontId="12" fillId="4" borderId="13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</cellXfs>
  <cellStyles count="3">
    <cellStyle name="Moeda" xfId="1" builtinId="4"/>
    <cellStyle name="Normal" xfId="0" builtinId="0"/>
    <cellStyle name="Porcentagem" xfId="2" builtinId="5"/>
  </cellStyles>
  <dxfs count="4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24814</xdr:colOff>
      <xdr:row>0</xdr:row>
      <xdr:rowOff>121665</xdr:rowOff>
    </xdr:from>
    <xdr:to>
      <xdr:col>1</xdr:col>
      <xdr:colOff>697167</xdr:colOff>
      <xdr:row>4</xdr:row>
      <xdr:rowOff>201706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34B3BF1-1AD2-4137-AF73-CF311F543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14" y="121665"/>
          <a:ext cx="1434353" cy="1637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FAEB4B-23DE-41FF-8FDD-DDE1A64DE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85C970-33EF-476D-A608-219F0E4BD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55" zoomScaleNormal="55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10" sqref="D10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2" bestFit="1" customWidth="1"/>
    <col min="11" max="11" width="11.5" bestFit="1" customWidth="1"/>
  </cols>
  <sheetData>
    <row r="1" spans="1:11" ht="38.25" customHeight="1" x14ac:dyDescent="0.2">
      <c r="A1" s="49" t="s">
        <v>123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24.95" customHeight="1" x14ac:dyDescent="0.2">
      <c r="A2" s="1"/>
      <c r="B2" s="2"/>
      <c r="C2" s="52" t="s">
        <v>140</v>
      </c>
      <c r="D2" s="52"/>
      <c r="E2" s="52"/>
      <c r="F2" s="52"/>
      <c r="G2" s="71" t="s">
        <v>269</v>
      </c>
      <c r="H2" s="72"/>
      <c r="I2" s="53" t="s">
        <v>267</v>
      </c>
      <c r="J2" s="54"/>
      <c r="K2" s="55"/>
    </row>
    <row r="3" spans="1:11" ht="35.25" customHeight="1" x14ac:dyDescent="0.2">
      <c r="A3" s="1"/>
      <c r="B3" s="2"/>
      <c r="C3" s="62" t="s">
        <v>141</v>
      </c>
      <c r="D3" s="62"/>
      <c r="E3" s="62"/>
      <c r="F3" s="62"/>
      <c r="G3" s="63" t="s">
        <v>124</v>
      </c>
      <c r="H3" s="64"/>
      <c r="I3" s="56"/>
      <c r="J3" s="57"/>
      <c r="K3" s="58"/>
    </row>
    <row r="4" spans="1:11" ht="24.95" customHeight="1" x14ac:dyDescent="0.2">
      <c r="A4" s="1"/>
      <c r="B4" s="2"/>
      <c r="C4" s="52" t="s">
        <v>142</v>
      </c>
      <c r="D4" s="52"/>
      <c r="E4" s="52"/>
      <c r="F4" s="52"/>
      <c r="G4" s="63" t="s">
        <v>125</v>
      </c>
      <c r="H4" s="64"/>
      <c r="I4" s="56"/>
      <c r="J4" s="57"/>
      <c r="K4" s="58"/>
    </row>
    <row r="5" spans="1:11" ht="24.75" customHeight="1" x14ac:dyDescent="0.2">
      <c r="A5" s="3"/>
      <c r="B5" s="4"/>
      <c r="C5" s="52" t="s">
        <v>143</v>
      </c>
      <c r="D5" s="52"/>
      <c r="E5" s="52"/>
      <c r="F5" s="52"/>
      <c r="G5" s="65" t="s">
        <v>126</v>
      </c>
      <c r="H5" s="66"/>
      <c r="I5" s="59"/>
      <c r="J5" s="60"/>
      <c r="K5" s="61"/>
    </row>
    <row r="6" spans="1:11" ht="30" customHeight="1" x14ac:dyDescent="0.2">
      <c r="A6" s="67" t="s">
        <v>127</v>
      </c>
      <c r="B6" s="67" t="s">
        <v>128</v>
      </c>
      <c r="C6" s="67" t="s">
        <v>129</v>
      </c>
      <c r="D6" s="67" t="s">
        <v>130</v>
      </c>
      <c r="E6" s="67" t="s">
        <v>131</v>
      </c>
      <c r="F6" s="67" t="s">
        <v>132</v>
      </c>
      <c r="G6" s="69" t="s">
        <v>133</v>
      </c>
      <c r="H6" s="69"/>
      <c r="I6" s="69"/>
      <c r="J6" s="67" t="s">
        <v>134</v>
      </c>
      <c r="K6" s="67" t="s">
        <v>135</v>
      </c>
    </row>
    <row r="7" spans="1:11" ht="24" customHeight="1" x14ac:dyDescent="0.2">
      <c r="A7" s="68"/>
      <c r="B7" s="68"/>
      <c r="C7" s="68"/>
      <c r="D7" s="68"/>
      <c r="E7" s="68"/>
      <c r="F7" s="68"/>
      <c r="G7" s="6" t="s">
        <v>136</v>
      </c>
      <c r="H7" s="6" t="s">
        <v>137</v>
      </c>
      <c r="I7" s="6" t="s">
        <v>138</v>
      </c>
      <c r="J7" s="70"/>
      <c r="K7" s="68"/>
    </row>
    <row r="8" spans="1:11" ht="24" customHeight="1" x14ac:dyDescent="0.2">
      <c r="A8" s="7" t="s">
        <v>0</v>
      </c>
      <c r="B8" s="7"/>
      <c r="C8" s="7"/>
      <c r="D8" s="7" t="s">
        <v>1</v>
      </c>
      <c r="E8" s="7"/>
      <c r="F8" s="43"/>
      <c r="G8" s="7"/>
      <c r="H8" s="7"/>
      <c r="I8" s="8"/>
      <c r="J8" s="17">
        <f>SUM(J9)</f>
        <v>25269.78</v>
      </c>
      <c r="K8" s="19">
        <f>SUM(K9)</f>
        <v>1.5172732763025995E-3</v>
      </c>
    </row>
    <row r="9" spans="1:11" ht="26.1" customHeight="1" x14ac:dyDescent="0.2">
      <c r="A9" s="11" t="s">
        <v>154</v>
      </c>
      <c r="B9" s="12" t="s">
        <v>2</v>
      </c>
      <c r="C9" s="11" t="s">
        <v>3</v>
      </c>
      <c r="D9" s="11" t="s">
        <v>4</v>
      </c>
      <c r="E9" s="13" t="s">
        <v>5</v>
      </c>
      <c r="F9" s="44">
        <f>VLOOKUP(A9,'MEMORIA DE CALCULO'!A8:O112,14,FALSE)</f>
        <v>1</v>
      </c>
      <c r="G9" s="14">
        <v>19578.36</v>
      </c>
      <c r="H9" s="5">
        <f>G9*0.2907</f>
        <v>5691.4292520000008</v>
      </c>
      <c r="I9" s="5">
        <f>TRUNC(G9+H9,2)</f>
        <v>25269.78</v>
      </c>
      <c r="J9" s="5">
        <f>TRUNC(I9*F9,2)</f>
        <v>25269.78</v>
      </c>
      <c r="K9" s="18">
        <f>J9/$J$67</f>
        <v>1.5172732763025995E-3</v>
      </c>
    </row>
    <row r="10" spans="1:11" ht="24" customHeight="1" x14ac:dyDescent="0.2">
      <c r="A10" s="9" t="s">
        <v>6</v>
      </c>
      <c r="B10" s="9"/>
      <c r="C10" s="9"/>
      <c r="D10" s="9" t="s">
        <v>7</v>
      </c>
      <c r="E10" s="9"/>
      <c r="F10" s="45"/>
      <c r="G10" s="9"/>
      <c r="H10" s="9"/>
      <c r="I10" s="10"/>
      <c r="J10" s="17">
        <f>SUM(J11)</f>
        <v>1630484.28</v>
      </c>
      <c r="K10" s="19">
        <f>SUM(K11)</f>
        <v>9.7899159607859082E-2</v>
      </c>
    </row>
    <row r="11" spans="1:11" ht="24" customHeight="1" x14ac:dyDescent="0.2">
      <c r="A11" s="11" t="s">
        <v>163</v>
      </c>
      <c r="B11" s="12" t="s">
        <v>8</v>
      </c>
      <c r="C11" s="11" t="s">
        <v>3</v>
      </c>
      <c r="D11" s="11" t="s">
        <v>9</v>
      </c>
      <c r="E11" s="13" t="s">
        <v>10</v>
      </c>
      <c r="F11" s="44">
        <f>VLOOKUP(A11,'MEMORIA DE CALCULO'!A10:O114,14,FALSE)</f>
        <v>18</v>
      </c>
      <c r="G11" s="14">
        <v>70180.88</v>
      </c>
      <c r="H11" s="5">
        <f>G11*0.2907</f>
        <v>20401.581816000002</v>
      </c>
      <c r="I11" s="5">
        <f>TRUNC(G11+H11,2)</f>
        <v>90582.46</v>
      </c>
      <c r="J11" s="5">
        <f>TRUNC(I11*F11,2)</f>
        <v>1630484.28</v>
      </c>
      <c r="K11" s="18">
        <f>J11/$J$67</f>
        <v>9.7899159607859082E-2</v>
      </c>
    </row>
    <row r="12" spans="1:11" ht="24" customHeight="1" x14ac:dyDescent="0.2">
      <c r="A12" s="9" t="s">
        <v>11</v>
      </c>
      <c r="B12" s="9"/>
      <c r="C12" s="9"/>
      <c r="D12" s="9" t="s">
        <v>12</v>
      </c>
      <c r="E12" s="9"/>
      <c r="F12" s="45"/>
      <c r="G12" s="9"/>
      <c r="H12" s="9"/>
      <c r="I12" s="10"/>
      <c r="J12" s="17">
        <f>SUM(J13:J17)</f>
        <v>296234.88</v>
      </c>
      <c r="K12" s="19">
        <f>SUM(K13:K17)</f>
        <v>1.778682944341848E-2</v>
      </c>
    </row>
    <row r="13" spans="1:11" ht="39" customHeight="1" x14ac:dyDescent="0.2">
      <c r="A13" s="11" t="s">
        <v>208</v>
      </c>
      <c r="B13" s="12" t="s">
        <v>13</v>
      </c>
      <c r="C13" s="11" t="s">
        <v>14</v>
      </c>
      <c r="D13" s="11" t="s">
        <v>15</v>
      </c>
      <c r="E13" s="13" t="s">
        <v>16</v>
      </c>
      <c r="F13" s="44">
        <f>VLOOKUP(A13,'MEMORIA DE CALCULO'!A12:O116,14,FALSE)</f>
        <v>12</v>
      </c>
      <c r="G13" s="14">
        <v>608.02</v>
      </c>
      <c r="H13" s="5">
        <f t="shared" ref="H13:H17" si="0">G13*0.2907</f>
        <v>176.75141400000001</v>
      </c>
      <c r="I13" s="5">
        <f t="shared" ref="I13:I17" si="1">TRUNC(G13+H13,2)</f>
        <v>784.77</v>
      </c>
      <c r="J13" s="5">
        <f t="shared" ref="J13:J17" si="2">TRUNC(I13*F13,2)</f>
        <v>9417.24</v>
      </c>
      <c r="K13" s="18">
        <f t="shared" ref="K13:K17" si="3">J13/$J$67</f>
        <v>5.6543929502068848E-4</v>
      </c>
    </row>
    <row r="14" spans="1:11" ht="39" customHeight="1" x14ac:dyDescent="0.2">
      <c r="A14" s="11" t="s">
        <v>211</v>
      </c>
      <c r="B14" s="12" t="s">
        <v>17</v>
      </c>
      <c r="C14" s="11" t="s">
        <v>14</v>
      </c>
      <c r="D14" s="11" t="s">
        <v>18</v>
      </c>
      <c r="E14" s="13" t="s">
        <v>16</v>
      </c>
      <c r="F14" s="44">
        <f>VLOOKUP(A14,'MEMORIA DE CALCULO'!A13:O117,14,FALSE)</f>
        <v>9</v>
      </c>
      <c r="G14" s="14">
        <v>1083.69</v>
      </c>
      <c r="H14" s="5">
        <f t="shared" si="0"/>
        <v>315.02868300000006</v>
      </c>
      <c r="I14" s="5">
        <f t="shared" si="1"/>
        <v>1398.71</v>
      </c>
      <c r="J14" s="5">
        <f t="shared" si="2"/>
        <v>12588.39</v>
      </c>
      <c r="K14" s="18">
        <f t="shared" si="3"/>
        <v>7.5584463887991423E-4</v>
      </c>
    </row>
    <row r="15" spans="1:11" ht="39" customHeight="1" x14ac:dyDescent="0.2">
      <c r="A15" s="11" t="s">
        <v>213</v>
      </c>
      <c r="B15" s="12" t="s">
        <v>19</v>
      </c>
      <c r="C15" s="11" t="s">
        <v>14</v>
      </c>
      <c r="D15" s="11" t="s">
        <v>20</v>
      </c>
      <c r="E15" s="13" t="s">
        <v>16</v>
      </c>
      <c r="F15" s="44">
        <f>VLOOKUP(A15,'MEMORIA DE CALCULO'!A14:O118,14,FALSE)</f>
        <v>12</v>
      </c>
      <c r="G15" s="14">
        <v>987.65</v>
      </c>
      <c r="H15" s="5">
        <f t="shared" si="0"/>
        <v>287.10985499999998</v>
      </c>
      <c r="I15" s="5">
        <f t="shared" si="1"/>
        <v>1274.75</v>
      </c>
      <c r="J15" s="5">
        <f t="shared" si="2"/>
        <v>15297</v>
      </c>
      <c r="K15" s="18">
        <f t="shared" si="3"/>
        <v>9.1847769579319108E-4</v>
      </c>
    </row>
    <row r="16" spans="1:11" ht="39" customHeight="1" x14ac:dyDescent="0.2">
      <c r="A16" s="11" t="s">
        <v>219</v>
      </c>
      <c r="B16" s="12" t="s">
        <v>21</v>
      </c>
      <c r="C16" s="11" t="s">
        <v>14</v>
      </c>
      <c r="D16" s="11" t="s">
        <v>22</v>
      </c>
      <c r="E16" s="13" t="s">
        <v>16</v>
      </c>
      <c r="F16" s="44">
        <f>VLOOKUP(A16,'MEMORIA DE CALCULO'!A15:O119,14,FALSE)</f>
        <v>9</v>
      </c>
      <c r="G16" s="14">
        <v>911.05</v>
      </c>
      <c r="H16" s="5">
        <f t="shared" si="0"/>
        <v>264.84223500000002</v>
      </c>
      <c r="I16" s="5">
        <f t="shared" si="1"/>
        <v>1175.8900000000001</v>
      </c>
      <c r="J16" s="5">
        <f t="shared" si="2"/>
        <v>10583.01</v>
      </c>
      <c r="K16" s="18">
        <f t="shared" si="3"/>
        <v>6.3543561739924821E-4</v>
      </c>
    </row>
    <row r="17" spans="1:11" ht="24" customHeight="1" x14ac:dyDescent="0.2">
      <c r="A17" s="11" t="s">
        <v>220</v>
      </c>
      <c r="B17" s="12" t="s">
        <v>23</v>
      </c>
      <c r="C17" s="11" t="s">
        <v>3</v>
      </c>
      <c r="D17" s="11" t="s">
        <v>24</v>
      </c>
      <c r="E17" s="13" t="s">
        <v>5</v>
      </c>
      <c r="F17" s="44">
        <f>VLOOKUP(A17,'MEMORIA DE CALCULO'!A16:O120,14,FALSE)</f>
        <v>18</v>
      </c>
      <c r="G17" s="14">
        <v>10689.69</v>
      </c>
      <c r="H17" s="5">
        <f t="shared" si="0"/>
        <v>3107.4928830000003</v>
      </c>
      <c r="I17" s="5">
        <f t="shared" si="1"/>
        <v>13797.18</v>
      </c>
      <c r="J17" s="5">
        <f t="shared" si="2"/>
        <v>248349.24</v>
      </c>
      <c r="K17" s="18">
        <f t="shared" si="3"/>
        <v>1.4911632196325436E-2</v>
      </c>
    </row>
    <row r="18" spans="1:11" ht="24" customHeight="1" x14ac:dyDescent="0.2">
      <c r="A18" s="7" t="s">
        <v>25</v>
      </c>
      <c r="B18" s="7"/>
      <c r="C18" s="7"/>
      <c r="D18" s="7" t="s">
        <v>26</v>
      </c>
      <c r="E18" s="7"/>
      <c r="F18" s="43"/>
      <c r="G18" s="7"/>
      <c r="H18" s="7"/>
      <c r="I18" s="8"/>
      <c r="J18" s="17">
        <f>SUM(J19:J20)</f>
        <v>21688.5</v>
      </c>
      <c r="K18" s="19">
        <f>SUM(K19:K20)</f>
        <v>1.302242498869754E-3</v>
      </c>
    </row>
    <row r="19" spans="1:11" ht="26.1" customHeight="1" x14ac:dyDescent="0.2">
      <c r="A19" s="11" t="s">
        <v>224</v>
      </c>
      <c r="B19" s="12" t="s">
        <v>27</v>
      </c>
      <c r="C19" s="11" t="s">
        <v>3</v>
      </c>
      <c r="D19" s="11" t="s">
        <v>28</v>
      </c>
      <c r="E19" s="13" t="s">
        <v>29</v>
      </c>
      <c r="F19" s="44">
        <f>VLOOKUP(A19,'MEMORIA DE CALCULO'!A18:O122,14,FALSE)</f>
        <v>400</v>
      </c>
      <c r="G19" s="14">
        <v>27.54</v>
      </c>
      <c r="H19" s="5">
        <f t="shared" ref="H19:H20" si="4">G19*0.2907</f>
        <v>8.0058780000000009</v>
      </c>
      <c r="I19" s="5">
        <f t="shared" ref="I19:I20" si="5">TRUNC(G19+H19,2)</f>
        <v>35.54</v>
      </c>
      <c r="J19" s="5">
        <f t="shared" ref="J19:J20" si="6">TRUNC(I19*F19,2)</f>
        <v>14216</v>
      </c>
      <c r="K19" s="18">
        <f t="shared" ref="K19:K20" si="7">J19/$J$67</f>
        <v>8.5357121810786458E-4</v>
      </c>
    </row>
    <row r="20" spans="1:11" ht="26.1" customHeight="1" x14ac:dyDescent="0.2">
      <c r="A20" s="11" t="s">
        <v>225</v>
      </c>
      <c r="B20" s="12" t="s">
        <v>30</v>
      </c>
      <c r="C20" s="11" t="s">
        <v>3</v>
      </c>
      <c r="D20" s="11" t="s">
        <v>31</v>
      </c>
      <c r="E20" s="13" t="s">
        <v>32</v>
      </c>
      <c r="F20" s="44">
        <f>VLOOKUP(A20,'MEMORIA DE CALCULO'!A19:O123,14,FALSE)</f>
        <v>250</v>
      </c>
      <c r="G20" s="14">
        <v>23.16</v>
      </c>
      <c r="H20" s="5">
        <f t="shared" si="4"/>
        <v>6.7326120000000005</v>
      </c>
      <c r="I20" s="5">
        <f t="shared" si="5"/>
        <v>29.89</v>
      </c>
      <c r="J20" s="5">
        <f t="shared" si="6"/>
        <v>7472.5</v>
      </c>
      <c r="K20" s="18">
        <f t="shared" si="7"/>
        <v>4.4867128076188931E-4</v>
      </c>
    </row>
    <row r="21" spans="1:11" ht="24" customHeight="1" x14ac:dyDescent="0.2">
      <c r="A21" s="9" t="s">
        <v>33</v>
      </c>
      <c r="B21" s="9"/>
      <c r="C21" s="9"/>
      <c r="D21" s="9" t="s">
        <v>34</v>
      </c>
      <c r="E21" s="9"/>
      <c r="F21" s="45"/>
      <c r="G21" s="9"/>
      <c r="H21" s="9"/>
      <c r="I21" s="10"/>
      <c r="J21" s="17">
        <f>SUM(J22:J26)</f>
        <v>365581.03999999992</v>
      </c>
      <c r="K21" s="19">
        <f>SUM(K22:K26)</f>
        <v>2.1950580587362125E-2</v>
      </c>
    </row>
    <row r="22" spans="1:11" ht="39" customHeight="1" x14ac:dyDescent="0.2">
      <c r="A22" s="11" t="s">
        <v>226</v>
      </c>
      <c r="B22" s="12" t="s">
        <v>35</v>
      </c>
      <c r="C22" s="11" t="s">
        <v>14</v>
      </c>
      <c r="D22" s="11" t="s">
        <v>36</v>
      </c>
      <c r="E22" s="13" t="s">
        <v>37</v>
      </c>
      <c r="F22" s="44">
        <f>VLOOKUP(A22,'MEMORIA DE CALCULO'!A21:O125,14,FALSE)</f>
        <v>364.8</v>
      </c>
      <c r="G22" s="14">
        <v>219.19</v>
      </c>
      <c r="H22" s="5">
        <f t="shared" ref="H22:H26" si="8">G22*0.2907</f>
        <v>63.718533000000001</v>
      </c>
      <c r="I22" s="5">
        <f t="shared" ref="I22:I26" si="9">TRUNC(G22+H22,2)</f>
        <v>282.89999999999998</v>
      </c>
      <c r="J22" s="5">
        <f t="shared" ref="J22:J26" si="10">TRUNC(I22*F22,2)</f>
        <v>103201.92</v>
      </c>
      <c r="K22" s="18">
        <f t="shared" ref="K22:K26" si="11">J22/$J$67</f>
        <v>6.1965523751737759E-3</v>
      </c>
    </row>
    <row r="23" spans="1:11" ht="26.1" customHeight="1" x14ac:dyDescent="0.2">
      <c r="A23" s="11" t="s">
        <v>227</v>
      </c>
      <c r="B23" s="12" t="s">
        <v>38</v>
      </c>
      <c r="C23" s="11" t="s">
        <v>14</v>
      </c>
      <c r="D23" s="11" t="s">
        <v>39</v>
      </c>
      <c r="E23" s="13" t="s">
        <v>37</v>
      </c>
      <c r="F23" s="44">
        <f>VLOOKUP(A23,'MEMORIA DE CALCULO'!A22:O126,14,FALSE)</f>
        <v>441.6</v>
      </c>
      <c r="G23" s="14">
        <v>41.02</v>
      </c>
      <c r="H23" s="5">
        <f t="shared" si="8"/>
        <v>11.924514000000002</v>
      </c>
      <c r="I23" s="5">
        <f t="shared" si="9"/>
        <v>52.94</v>
      </c>
      <c r="J23" s="5">
        <f t="shared" si="10"/>
        <v>23378.3</v>
      </c>
      <c r="K23" s="18">
        <f t="shared" si="11"/>
        <v>1.4037031519619507E-3</v>
      </c>
    </row>
    <row r="24" spans="1:11" ht="26.1" customHeight="1" x14ac:dyDescent="0.2">
      <c r="A24" s="11" t="s">
        <v>230</v>
      </c>
      <c r="B24" s="12" t="s">
        <v>40</v>
      </c>
      <c r="C24" s="11" t="s">
        <v>41</v>
      </c>
      <c r="D24" s="11" t="s">
        <v>42</v>
      </c>
      <c r="E24" s="13" t="s">
        <v>37</v>
      </c>
      <c r="F24" s="44">
        <f>VLOOKUP(A24,'MEMORIA DE CALCULO'!A23:O127,14,FALSE)</f>
        <v>806.40000000000009</v>
      </c>
      <c r="G24" s="14">
        <v>168.47</v>
      </c>
      <c r="H24" s="5">
        <f t="shared" si="8"/>
        <v>48.974229000000001</v>
      </c>
      <c r="I24" s="5">
        <f t="shared" si="9"/>
        <v>217.44</v>
      </c>
      <c r="J24" s="5">
        <f t="shared" si="10"/>
        <v>175343.61</v>
      </c>
      <c r="K24" s="18">
        <f t="shared" si="11"/>
        <v>1.0528155513163362E-2</v>
      </c>
    </row>
    <row r="25" spans="1:11" ht="26.1" customHeight="1" x14ac:dyDescent="0.2">
      <c r="A25" s="11" t="s">
        <v>231</v>
      </c>
      <c r="B25" s="12" t="s">
        <v>43</v>
      </c>
      <c r="C25" s="11" t="s">
        <v>3</v>
      </c>
      <c r="D25" s="11" t="s">
        <v>44</v>
      </c>
      <c r="E25" s="13" t="s">
        <v>45</v>
      </c>
      <c r="F25" s="44">
        <f>VLOOKUP(A25,'MEMORIA DE CALCULO'!A24:O128,14,FALSE)</f>
        <v>806.40000000000009</v>
      </c>
      <c r="G25" s="14">
        <v>10.96</v>
      </c>
      <c r="H25" s="5">
        <f t="shared" si="8"/>
        <v>3.1860720000000002</v>
      </c>
      <c r="I25" s="5">
        <f t="shared" si="9"/>
        <v>14.14</v>
      </c>
      <c r="J25" s="5">
        <f t="shared" si="10"/>
        <v>11402.49</v>
      </c>
      <c r="K25" s="18">
        <f t="shared" si="11"/>
        <v>6.8463965101032249E-4</v>
      </c>
    </row>
    <row r="26" spans="1:11" ht="39" customHeight="1" x14ac:dyDescent="0.2">
      <c r="A26" s="11" t="s">
        <v>232</v>
      </c>
      <c r="B26" s="12" t="s">
        <v>46</v>
      </c>
      <c r="C26" s="11" t="s">
        <v>14</v>
      </c>
      <c r="D26" s="11" t="s">
        <v>47</v>
      </c>
      <c r="E26" s="13" t="s">
        <v>48</v>
      </c>
      <c r="F26" s="44">
        <f>VLOOKUP(A26,'MEMORIA DE CALCULO'!A25:O129,14,FALSE)</f>
        <v>24192.000000000004</v>
      </c>
      <c r="G26" s="14">
        <v>1.68</v>
      </c>
      <c r="H26" s="5">
        <f t="shared" si="8"/>
        <v>0.48837600000000003</v>
      </c>
      <c r="I26" s="5">
        <f t="shared" si="9"/>
        <v>2.16</v>
      </c>
      <c r="J26" s="5">
        <f t="shared" si="10"/>
        <v>52254.720000000001</v>
      </c>
      <c r="K26" s="18">
        <f t="shared" si="11"/>
        <v>3.1375298960527151E-3</v>
      </c>
    </row>
    <row r="27" spans="1:11" ht="24" customHeight="1" x14ac:dyDescent="0.2">
      <c r="A27" s="9" t="s">
        <v>49</v>
      </c>
      <c r="B27" s="9"/>
      <c r="C27" s="9"/>
      <c r="D27" s="9" t="s">
        <v>50</v>
      </c>
      <c r="E27" s="9"/>
      <c r="F27" s="45"/>
      <c r="G27" s="9"/>
      <c r="H27" s="9"/>
      <c r="I27" s="10"/>
      <c r="J27" s="17">
        <f>SUM(J28:J35)</f>
        <v>233976.35</v>
      </c>
      <c r="K27" s="19">
        <f>SUM(K28:K35)</f>
        <v>1.4048640832718912E-2</v>
      </c>
    </row>
    <row r="28" spans="1:11" ht="24" customHeight="1" x14ac:dyDescent="0.2">
      <c r="A28" s="11" t="s">
        <v>233</v>
      </c>
      <c r="B28" s="12" t="s">
        <v>51</v>
      </c>
      <c r="C28" s="11" t="s">
        <v>3</v>
      </c>
      <c r="D28" s="11" t="s">
        <v>52</v>
      </c>
      <c r="E28" s="13" t="s">
        <v>32</v>
      </c>
      <c r="F28" s="44">
        <f>VLOOKUP(A28,'MEMORIA DE CALCULO'!A27:O131,14,FALSE)</f>
        <v>16.5</v>
      </c>
      <c r="G28" s="14">
        <v>515.05999999999995</v>
      </c>
      <c r="H28" s="5">
        <f t="shared" ref="H28:H35" si="12">G28*0.2907</f>
        <v>149.72794199999998</v>
      </c>
      <c r="I28" s="5">
        <f t="shared" ref="I28:I35" si="13">TRUNC(G28+H28,2)</f>
        <v>664.78</v>
      </c>
      <c r="J28" s="5">
        <f t="shared" ref="J28:J35" si="14">TRUNC(I28*F28,2)</f>
        <v>10968.87</v>
      </c>
      <c r="K28" s="18">
        <f t="shared" ref="K28:K35" si="15">J28/$J$67</f>
        <v>6.5860380748219006E-4</v>
      </c>
    </row>
    <row r="29" spans="1:11" ht="51.95" customHeight="1" x14ac:dyDescent="0.2">
      <c r="A29" s="11" t="s">
        <v>234</v>
      </c>
      <c r="B29" s="12" t="s">
        <v>53</v>
      </c>
      <c r="C29" s="11" t="s">
        <v>3</v>
      </c>
      <c r="D29" s="11" t="s">
        <v>54</v>
      </c>
      <c r="E29" s="13" t="s">
        <v>55</v>
      </c>
      <c r="F29" s="44">
        <f>VLOOKUP(A29,'MEMORIA DE CALCULO'!A28:O132,14,FALSE)</f>
        <v>1</v>
      </c>
      <c r="G29" s="14">
        <v>473.31</v>
      </c>
      <c r="H29" s="5">
        <f t="shared" si="12"/>
        <v>137.591217</v>
      </c>
      <c r="I29" s="5">
        <f t="shared" si="13"/>
        <v>610.9</v>
      </c>
      <c r="J29" s="5">
        <f t="shared" si="14"/>
        <v>610.9</v>
      </c>
      <c r="K29" s="18">
        <f t="shared" si="15"/>
        <v>3.6680265696545753E-5</v>
      </c>
    </row>
    <row r="30" spans="1:11" ht="39" customHeight="1" x14ac:dyDescent="0.2">
      <c r="A30" s="11" t="s">
        <v>235</v>
      </c>
      <c r="B30" s="12" t="s">
        <v>56</v>
      </c>
      <c r="C30" s="11" t="s">
        <v>3</v>
      </c>
      <c r="D30" s="11" t="s">
        <v>57</v>
      </c>
      <c r="E30" s="13" t="s">
        <v>55</v>
      </c>
      <c r="F30" s="44">
        <f>VLOOKUP(A30,'MEMORIA DE CALCULO'!A29:O133,14,FALSE)</f>
        <v>1</v>
      </c>
      <c r="G30" s="14">
        <v>3002.4</v>
      </c>
      <c r="H30" s="5">
        <f t="shared" si="12"/>
        <v>872.79768000000001</v>
      </c>
      <c r="I30" s="5">
        <f t="shared" si="13"/>
        <v>3875.19</v>
      </c>
      <c r="J30" s="5">
        <f t="shared" si="14"/>
        <v>3875.19</v>
      </c>
      <c r="K30" s="18">
        <f t="shared" si="15"/>
        <v>2.3267801411785424E-4</v>
      </c>
    </row>
    <row r="31" spans="1:11" ht="65.099999999999994" customHeight="1" x14ac:dyDescent="0.2">
      <c r="A31" s="11" t="s">
        <v>236</v>
      </c>
      <c r="B31" s="12" t="s">
        <v>58</v>
      </c>
      <c r="C31" s="11" t="s">
        <v>3</v>
      </c>
      <c r="D31" s="11" t="s">
        <v>59</v>
      </c>
      <c r="E31" s="13" t="s">
        <v>55</v>
      </c>
      <c r="F31" s="44">
        <f>VLOOKUP(A31,'MEMORIA DE CALCULO'!A30:O134,14,FALSE)</f>
        <v>1</v>
      </c>
      <c r="G31" s="14">
        <v>1994.96</v>
      </c>
      <c r="H31" s="5">
        <f t="shared" si="12"/>
        <v>579.93487200000004</v>
      </c>
      <c r="I31" s="5">
        <f t="shared" si="13"/>
        <v>2574.89</v>
      </c>
      <c r="J31" s="5">
        <f t="shared" si="14"/>
        <v>2574.89</v>
      </c>
      <c r="K31" s="18">
        <f t="shared" si="15"/>
        <v>1.5460410761070339E-4</v>
      </c>
    </row>
    <row r="32" spans="1:11" ht="24" customHeight="1" x14ac:dyDescent="0.2">
      <c r="A32" s="11" t="s">
        <v>237</v>
      </c>
      <c r="B32" s="12" t="s">
        <v>60</v>
      </c>
      <c r="C32" s="11" t="s">
        <v>41</v>
      </c>
      <c r="D32" s="11" t="s">
        <v>61</v>
      </c>
      <c r="E32" s="13" t="s">
        <v>62</v>
      </c>
      <c r="F32" s="44">
        <f>VLOOKUP(A32,'MEMORIA DE CALCULO'!A31:O135,14,FALSE)</f>
        <v>10</v>
      </c>
      <c r="G32" s="14">
        <v>10207.57</v>
      </c>
      <c r="H32" s="5">
        <f t="shared" si="12"/>
        <v>2967.3405990000001</v>
      </c>
      <c r="I32" s="5">
        <f t="shared" si="13"/>
        <v>13174.91</v>
      </c>
      <c r="J32" s="5">
        <f t="shared" si="14"/>
        <v>131749.1</v>
      </c>
      <c r="K32" s="18">
        <f t="shared" si="15"/>
        <v>7.9106105635632293E-3</v>
      </c>
    </row>
    <row r="33" spans="1:11" ht="26.1" customHeight="1" x14ac:dyDescent="0.2">
      <c r="A33" s="11" t="s">
        <v>238</v>
      </c>
      <c r="B33" s="12" t="s">
        <v>63</v>
      </c>
      <c r="C33" s="11" t="s">
        <v>64</v>
      </c>
      <c r="D33" s="11" t="s">
        <v>65</v>
      </c>
      <c r="E33" s="13" t="s">
        <v>66</v>
      </c>
      <c r="F33" s="44">
        <f>VLOOKUP(A33,'MEMORIA DE CALCULO'!A32:O136,14,FALSE)</f>
        <v>64</v>
      </c>
      <c r="G33" s="14">
        <v>246.68</v>
      </c>
      <c r="H33" s="5">
        <f t="shared" si="12"/>
        <v>71.709876000000008</v>
      </c>
      <c r="I33" s="5">
        <f t="shared" si="13"/>
        <v>318.38</v>
      </c>
      <c r="J33" s="5">
        <f t="shared" si="14"/>
        <v>20376.32</v>
      </c>
      <c r="K33" s="18">
        <f t="shared" si="15"/>
        <v>1.2234552815810103E-3</v>
      </c>
    </row>
    <row r="34" spans="1:11" ht="24" customHeight="1" x14ac:dyDescent="0.2">
      <c r="A34" s="11" t="s">
        <v>239</v>
      </c>
      <c r="B34" s="12" t="s">
        <v>67</v>
      </c>
      <c r="C34" s="11" t="s">
        <v>14</v>
      </c>
      <c r="D34" s="11" t="s">
        <v>68</v>
      </c>
      <c r="E34" s="13" t="s">
        <v>16</v>
      </c>
      <c r="F34" s="44">
        <f>VLOOKUP(A34,'MEMORIA DE CALCULO'!A33:O137,14,FALSE)</f>
        <v>220.00000000000003</v>
      </c>
      <c r="G34" s="14">
        <v>103.97</v>
      </c>
      <c r="H34" s="5">
        <f t="shared" si="12"/>
        <v>30.224079</v>
      </c>
      <c r="I34" s="5">
        <f t="shared" si="13"/>
        <v>134.19</v>
      </c>
      <c r="J34" s="5">
        <f t="shared" si="14"/>
        <v>29521.8</v>
      </c>
      <c r="K34" s="18">
        <f t="shared" si="15"/>
        <v>1.7725772922577909E-3</v>
      </c>
    </row>
    <row r="35" spans="1:11" ht="24" customHeight="1" x14ac:dyDescent="0.2">
      <c r="A35" s="11" t="s">
        <v>240</v>
      </c>
      <c r="B35" s="12" t="s">
        <v>69</v>
      </c>
      <c r="C35" s="11" t="s">
        <v>3</v>
      </c>
      <c r="D35" s="11" t="s">
        <v>70</v>
      </c>
      <c r="E35" s="13" t="s">
        <v>71</v>
      </c>
      <c r="F35" s="44">
        <f>VLOOKUP(A35,'MEMORIA DE CALCULO'!A34:O138,14,FALSE)</f>
        <v>1</v>
      </c>
      <c r="G35" s="14">
        <v>26574.17</v>
      </c>
      <c r="H35" s="5">
        <f t="shared" si="12"/>
        <v>7725.1112189999994</v>
      </c>
      <c r="I35" s="5">
        <f t="shared" si="13"/>
        <v>34299.279999999999</v>
      </c>
      <c r="J35" s="5">
        <f t="shared" si="14"/>
        <v>34299.279999999999</v>
      </c>
      <c r="K35" s="18">
        <f t="shared" si="15"/>
        <v>2.0594315004095892E-3</v>
      </c>
    </row>
    <row r="36" spans="1:11" ht="24" customHeight="1" x14ac:dyDescent="0.2">
      <c r="A36" s="9" t="s">
        <v>72</v>
      </c>
      <c r="B36" s="9"/>
      <c r="C36" s="9"/>
      <c r="D36" s="9" t="s">
        <v>73</v>
      </c>
      <c r="E36" s="9"/>
      <c r="F36" s="45"/>
      <c r="G36" s="9"/>
      <c r="H36" s="9"/>
      <c r="I36" s="10"/>
      <c r="J36" s="17">
        <f>SUM(J37:J42)</f>
        <v>568992.75</v>
      </c>
      <c r="K36" s="19">
        <f>SUM(K37:K42)</f>
        <v>3.4164028890830311E-2</v>
      </c>
    </row>
    <row r="37" spans="1:11" ht="26.1" customHeight="1" x14ac:dyDescent="0.2">
      <c r="A37" s="11" t="s">
        <v>242</v>
      </c>
      <c r="B37" s="12" t="s">
        <v>74</v>
      </c>
      <c r="C37" s="11" t="s">
        <v>75</v>
      </c>
      <c r="D37" s="11" t="s">
        <v>76</v>
      </c>
      <c r="E37" s="13" t="s">
        <v>10</v>
      </c>
      <c r="F37" s="44">
        <f>VLOOKUP(A37,'MEMORIA DE CALCULO'!A36:O140,14,FALSE)</f>
        <v>40</v>
      </c>
      <c r="G37" s="14">
        <v>742.92</v>
      </c>
      <c r="H37" s="5">
        <f t="shared" ref="H37:H42" si="16">G37*0.2907</f>
        <v>215.96684400000001</v>
      </c>
      <c r="I37" s="5">
        <f t="shared" ref="I37:I42" si="17">TRUNC(G37+H37,2)</f>
        <v>958.88</v>
      </c>
      <c r="J37" s="5">
        <f t="shared" ref="J37:J42" si="18">TRUNC(I37*F37,2)</f>
        <v>38355.199999999997</v>
      </c>
      <c r="K37" s="18">
        <f t="shared" ref="K37:K42" si="19">J37/$J$67</f>
        <v>2.3029610850288946E-3</v>
      </c>
    </row>
    <row r="38" spans="1:11" ht="26.1" customHeight="1" x14ac:dyDescent="0.2">
      <c r="A38" s="11" t="s">
        <v>243</v>
      </c>
      <c r="B38" s="12" t="s">
        <v>77</v>
      </c>
      <c r="C38" s="11" t="s">
        <v>75</v>
      </c>
      <c r="D38" s="11" t="s">
        <v>78</v>
      </c>
      <c r="E38" s="13" t="s">
        <v>10</v>
      </c>
      <c r="F38" s="44">
        <f>VLOOKUP(A38,'MEMORIA DE CALCULO'!A37:O141,14,FALSE)</f>
        <v>10</v>
      </c>
      <c r="G38" s="14">
        <v>2274.08</v>
      </c>
      <c r="H38" s="5">
        <f t="shared" si="16"/>
        <v>661.07505600000002</v>
      </c>
      <c r="I38" s="5">
        <f t="shared" si="17"/>
        <v>2935.15</v>
      </c>
      <c r="J38" s="5">
        <f t="shared" si="18"/>
        <v>29351.5</v>
      </c>
      <c r="K38" s="18">
        <f t="shared" si="19"/>
        <v>1.7623519701950611E-3</v>
      </c>
    </row>
    <row r="39" spans="1:11" ht="26.1" customHeight="1" x14ac:dyDescent="0.2">
      <c r="A39" s="11" t="s">
        <v>244</v>
      </c>
      <c r="B39" s="12" t="s">
        <v>79</v>
      </c>
      <c r="C39" s="11" t="s">
        <v>14</v>
      </c>
      <c r="D39" s="11" t="s">
        <v>80</v>
      </c>
      <c r="E39" s="13" t="s">
        <v>16</v>
      </c>
      <c r="F39" s="44">
        <f>VLOOKUP(A39,'MEMORIA DE CALCULO'!A38:O142,14,FALSE)</f>
        <v>5573</v>
      </c>
      <c r="G39" s="14">
        <v>2.27</v>
      </c>
      <c r="H39" s="5">
        <f t="shared" si="16"/>
        <v>0.65988900000000006</v>
      </c>
      <c r="I39" s="5">
        <f t="shared" si="17"/>
        <v>2.92</v>
      </c>
      <c r="J39" s="5">
        <f t="shared" si="18"/>
        <v>16273.16</v>
      </c>
      <c r="K39" s="18">
        <f t="shared" si="19"/>
        <v>9.7708926587395739E-4</v>
      </c>
    </row>
    <row r="40" spans="1:11" ht="26.1" customHeight="1" x14ac:dyDescent="0.2">
      <c r="A40" s="11" t="s">
        <v>245</v>
      </c>
      <c r="B40" s="12" t="s">
        <v>40</v>
      </c>
      <c r="C40" s="11" t="s">
        <v>41</v>
      </c>
      <c r="D40" s="11" t="s">
        <v>42</v>
      </c>
      <c r="E40" s="13" t="s">
        <v>37</v>
      </c>
      <c r="F40" s="44">
        <f>VLOOKUP(A40,'MEMORIA DE CALCULO'!A39:O143,14,FALSE)</f>
        <v>1654.6000000000001</v>
      </c>
      <c r="G40" s="14">
        <v>168.47</v>
      </c>
      <c r="H40" s="5">
        <f t="shared" si="16"/>
        <v>48.974229000000001</v>
      </c>
      <c r="I40" s="5">
        <f t="shared" si="17"/>
        <v>217.44</v>
      </c>
      <c r="J40" s="5">
        <f t="shared" si="18"/>
        <v>359776.22</v>
      </c>
      <c r="K40" s="18">
        <f t="shared" si="19"/>
        <v>2.1602041808641184E-2</v>
      </c>
    </row>
    <row r="41" spans="1:11" ht="24" customHeight="1" x14ac:dyDescent="0.2">
      <c r="A41" s="11" t="s">
        <v>246</v>
      </c>
      <c r="B41" s="12" t="s">
        <v>81</v>
      </c>
      <c r="C41" s="11" t="s">
        <v>64</v>
      </c>
      <c r="D41" s="11" t="s">
        <v>82</v>
      </c>
      <c r="E41" s="13" t="s">
        <v>37</v>
      </c>
      <c r="F41" s="44">
        <f>VLOOKUP(A41,'MEMORIA DE CALCULO'!A40:O144,14,FALSE)</f>
        <v>1654.6000000000001</v>
      </c>
      <c r="G41" s="14">
        <v>8.44</v>
      </c>
      <c r="H41" s="5">
        <f t="shared" si="16"/>
        <v>2.4535079999999998</v>
      </c>
      <c r="I41" s="5">
        <f t="shared" si="17"/>
        <v>10.89</v>
      </c>
      <c r="J41" s="5">
        <f t="shared" si="18"/>
        <v>18018.59</v>
      </c>
      <c r="K41" s="18">
        <f t="shared" si="19"/>
        <v>1.0818901107826524E-3</v>
      </c>
    </row>
    <row r="42" spans="1:11" ht="39" customHeight="1" x14ac:dyDescent="0.2">
      <c r="A42" s="11" t="s">
        <v>247</v>
      </c>
      <c r="B42" s="12" t="s">
        <v>46</v>
      </c>
      <c r="C42" s="11" t="s">
        <v>14</v>
      </c>
      <c r="D42" s="11" t="s">
        <v>47</v>
      </c>
      <c r="E42" s="13" t="s">
        <v>48</v>
      </c>
      <c r="F42" s="44">
        <f>VLOOKUP(A42,'MEMORIA DE CALCULO'!A41:O145,14,FALSE)</f>
        <v>49638.000000000007</v>
      </c>
      <c r="G42" s="14">
        <v>1.68</v>
      </c>
      <c r="H42" s="5">
        <f t="shared" si="16"/>
        <v>0.48837600000000003</v>
      </c>
      <c r="I42" s="5">
        <f t="shared" si="17"/>
        <v>2.16</v>
      </c>
      <c r="J42" s="5">
        <f t="shared" si="18"/>
        <v>107218.08</v>
      </c>
      <c r="K42" s="18">
        <f t="shared" si="19"/>
        <v>6.4376946503085595E-3</v>
      </c>
    </row>
    <row r="43" spans="1:11" ht="24" customHeight="1" x14ac:dyDescent="0.2">
      <c r="A43" s="9" t="s">
        <v>83</v>
      </c>
      <c r="B43" s="9"/>
      <c r="C43" s="9"/>
      <c r="D43" s="9" t="s">
        <v>84</v>
      </c>
      <c r="E43" s="9"/>
      <c r="F43" s="45"/>
      <c r="G43" s="9"/>
      <c r="H43" s="9"/>
      <c r="I43" s="10"/>
      <c r="J43" s="17">
        <f>SUM(J44:J48)</f>
        <v>1806971.9100000001</v>
      </c>
      <c r="K43" s="19">
        <f>SUM(K44:K48)</f>
        <v>0.10849600550825794</v>
      </c>
    </row>
    <row r="44" spans="1:11" ht="24" customHeight="1" x14ac:dyDescent="0.2">
      <c r="A44" s="11" t="s">
        <v>248</v>
      </c>
      <c r="B44" s="12" t="s">
        <v>85</v>
      </c>
      <c r="C44" s="11" t="s">
        <v>41</v>
      </c>
      <c r="D44" s="11" t="s">
        <v>86</v>
      </c>
      <c r="E44" s="13" t="s">
        <v>37</v>
      </c>
      <c r="F44" s="44">
        <f>VLOOKUP(A44,'MEMORIA DE CALCULO'!A43:O147,14,FALSE)</f>
        <v>2868</v>
      </c>
      <c r="G44" s="14">
        <v>70.540000000000006</v>
      </c>
      <c r="H44" s="5">
        <f t="shared" ref="H44:H48" si="20">G44*0.2907</f>
        <v>20.505978000000002</v>
      </c>
      <c r="I44" s="5">
        <f t="shared" ref="I44:I48" si="21">TRUNC(G44+H44,2)</f>
        <v>91.04</v>
      </c>
      <c r="J44" s="5">
        <f t="shared" ref="J44:J48" si="22">TRUNC(I44*F44,2)</f>
        <v>261102.72</v>
      </c>
      <c r="K44" s="18">
        <f t="shared" ref="K44:K48" si="23">J44/$J$67</f>
        <v>1.5677389333263698E-2</v>
      </c>
    </row>
    <row r="45" spans="1:11" ht="24" customHeight="1" x14ac:dyDescent="0.2">
      <c r="A45" s="11" t="s">
        <v>249</v>
      </c>
      <c r="B45" s="12" t="s">
        <v>87</v>
      </c>
      <c r="C45" s="11" t="s">
        <v>3</v>
      </c>
      <c r="D45" s="11" t="s">
        <v>88</v>
      </c>
      <c r="E45" s="13" t="s">
        <v>37</v>
      </c>
      <c r="F45" s="44">
        <f>VLOOKUP(A45,'MEMORIA DE CALCULO'!A44:O148,14,FALSE)</f>
        <v>3728.4</v>
      </c>
      <c r="G45" s="14">
        <v>94.13</v>
      </c>
      <c r="H45" s="5">
        <f t="shared" si="20"/>
        <v>27.363591</v>
      </c>
      <c r="I45" s="5">
        <f t="shared" si="21"/>
        <v>121.49</v>
      </c>
      <c r="J45" s="5">
        <f t="shared" si="22"/>
        <v>452963.31</v>
      </c>
      <c r="K45" s="18">
        <f t="shared" si="23"/>
        <v>2.7197273795362287E-2</v>
      </c>
    </row>
    <row r="46" spans="1:11" ht="26.1" customHeight="1" x14ac:dyDescent="0.2">
      <c r="A46" s="11" t="s">
        <v>250</v>
      </c>
      <c r="B46" s="12" t="s">
        <v>40</v>
      </c>
      <c r="C46" s="11" t="s">
        <v>41</v>
      </c>
      <c r="D46" s="11" t="s">
        <v>42</v>
      </c>
      <c r="E46" s="13" t="s">
        <v>37</v>
      </c>
      <c r="F46" s="44">
        <f>VLOOKUP(A46,'MEMORIA DE CALCULO'!A45:O149,14,FALSE)</f>
        <v>3728.4</v>
      </c>
      <c r="G46" s="14">
        <v>168.47</v>
      </c>
      <c r="H46" s="5">
        <f t="shared" si="20"/>
        <v>48.974229000000001</v>
      </c>
      <c r="I46" s="5">
        <f t="shared" si="21"/>
        <v>217.44</v>
      </c>
      <c r="J46" s="5">
        <f t="shared" si="22"/>
        <v>810703.29</v>
      </c>
      <c r="K46" s="18">
        <f t="shared" si="23"/>
        <v>4.8677053655694531E-2</v>
      </c>
    </row>
    <row r="47" spans="1:11" ht="24" customHeight="1" x14ac:dyDescent="0.2">
      <c r="A47" s="11" t="s">
        <v>251</v>
      </c>
      <c r="B47" s="12" t="s">
        <v>81</v>
      </c>
      <c r="C47" s="11" t="s">
        <v>64</v>
      </c>
      <c r="D47" s="11" t="s">
        <v>82</v>
      </c>
      <c r="E47" s="13" t="s">
        <v>37</v>
      </c>
      <c r="F47" s="44">
        <f>VLOOKUP(A47,'MEMORIA DE CALCULO'!A46:O150,14,FALSE)</f>
        <v>3728.4</v>
      </c>
      <c r="G47" s="14">
        <v>8.44</v>
      </c>
      <c r="H47" s="5">
        <f t="shared" si="20"/>
        <v>2.4535079999999998</v>
      </c>
      <c r="I47" s="5">
        <f t="shared" si="21"/>
        <v>10.89</v>
      </c>
      <c r="J47" s="5">
        <f t="shared" si="22"/>
        <v>40602.269999999997</v>
      </c>
      <c r="K47" s="18">
        <f t="shared" si="23"/>
        <v>2.4378818979913061E-3</v>
      </c>
    </row>
    <row r="48" spans="1:11" ht="39" customHeight="1" x14ac:dyDescent="0.2">
      <c r="A48" s="11" t="s">
        <v>252</v>
      </c>
      <c r="B48" s="12" t="s">
        <v>46</v>
      </c>
      <c r="C48" s="11" t="s">
        <v>14</v>
      </c>
      <c r="D48" s="11" t="s">
        <v>47</v>
      </c>
      <c r="E48" s="13" t="s">
        <v>48</v>
      </c>
      <c r="F48" s="44">
        <f>VLOOKUP(A48,'MEMORIA DE CALCULO'!A47:O151,14,FALSE)</f>
        <v>111852</v>
      </c>
      <c r="G48" s="14">
        <v>1.68</v>
      </c>
      <c r="H48" s="5">
        <f t="shared" si="20"/>
        <v>0.48837600000000003</v>
      </c>
      <c r="I48" s="5">
        <f t="shared" si="21"/>
        <v>2.16</v>
      </c>
      <c r="J48" s="5">
        <f t="shared" si="22"/>
        <v>241600.32</v>
      </c>
      <c r="K48" s="18">
        <f t="shared" si="23"/>
        <v>1.450640682594611E-2</v>
      </c>
    </row>
    <row r="49" spans="1:11" ht="24" customHeight="1" x14ac:dyDescent="0.2">
      <c r="A49" s="9" t="s">
        <v>89</v>
      </c>
      <c r="B49" s="9"/>
      <c r="C49" s="9"/>
      <c r="D49" s="9" t="s">
        <v>90</v>
      </c>
      <c r="E49" s="9"/>
      <c r="F49" s="45"/>
      <c r="G49" s="9"/>
      <c r="H49" s="9"/>
      <c r="I49" s="10"/>
      <c r="J49" s="17">
        <f>SUM(J50:J55)</f>
        <v>11439759.949999999</v>
      </c>
      <c r="K49" s="19">
        <f>SUM(K50:K55)</f>
        <v>0.6868774504349372</v>
      </c>
    </row>
    <row r="50" spans="1:11" ht="51.95" customHeight="1" x14ac:dyDescent="0.2">
      <c r="A50" s="11" t="s">
        <v>253</v>
      </c>
      <c r="B50" s="12" t="s">
        <v>91</v>
      </c>
      <c r="C50" s="11" t="s">
        <v>14</v>
      </c>
      <c r="D50" s="11" t="s">
        <v>92</v>
      </c>
      <c r="E50" s="13" t="s">
        <v>29</v>
      </c>
      <c r="F50" s="44">
        <f>VLOOKUP(A50,'MEMORIA DE CALCULO'!A49:O153,14,FALSE)</f>
        <v>38480</v>
      </c>
      <c r="G50" s="14">
        <v>192.38</v>
      </c>
      <c r="H50" s="5">
        <f t="shared" ref="H50:H55" si="24">G50*0.2907</f>
        <v>55.924866000000002</v>
      </c>
      <c r="I50" s="5">
        <f t="shared" ref="I50:I55" si="25">TRUNC(G50+H50,2)</f>
        <v>248.3</v>
      </c>
      <c r="J50" s="5">
        <f t="shared" ref="J50:J55" si="26">TRUNC(I50*F50,2)</f>
        <v>9554584</v>
      </c>
      <c r="K50" s="18">
        <f t="shared" ref="K50:K55" si="27">J50/$J$67</f>
        <v>0.57368584013744472</v>
      </c>
    </row>
    <row r="51" spans="1:11" ht="24" customHeight="1" x14ac:dyDescent="0.2">
      <c r="A51" s="11" t="s">
        <v>254</v>
      </c>
      <c r="B51" s="12" t="s">
        <v>93</v>
      </c>
      <c r="C51" s="11" t="s">
        <v>3</v>
      </c>
      <c r="D51" s="11" t="s">
        <v>94</v>
      </c>
      <c r="E51" s="13" t="s">
        <v>95</v>
      </c>
      <c r="F51" s="44">
        <f>VLOOKUP(A51,'MEMORIA DE CALCULO'!A50:O154,14,FALSE)</f>
        <v>83595</v>
      </c>
      <c r="G51" s="14">
        <v>3.55</v>
      </c>
      <c r="H51" s="5">
        <f t="shared" si="24"/>
        <v>1.0319849999999999</v>
      </c>
      <c r="I51" s="5">
        <f t="shared" si="25"/>
        <v>4.58</v>
      </c>
      <c r="J51" s="5">
        <f t="shared" si="26"/>
        <v>382865.1</v>
      </c>
      <c r="K51" s="18">
        <f t="shared" si="27"/>
        <v>2.298836731696605E-2</v>
      </c>
    </row>
    <row r="52" spans="1:11" ht="24" customHeight="1" x14ac:dyDescent="0.2">
      <c r="A52" s="11" t="s">
        <v>255</v>
      </c>
      <c r="B52" s="12" t="s">
        <v>96</v>
      </c>
      <c r="C52" s="11" t="s">
        <v>41</v>
      </c>
      <c r="D52" s="11" t="s">
        <v>97</v>
      </c>
      <c r="E52" s="13" t="s">
        <v>29</v>
      </c>
      <c r="F52" s="44">
        <f>VLOOKUP(A52,'MEMORIA DE CALCULO'!A51:O155,14,FALSE)</f>
        <v>38480</v>
      </c>
      <c r="G52" s="14">
        <v>3.26</v>
      </c>
      <c r="H52" s="5">
        <f t="shared" si="24"/>
        <v>0.94768200000000002</v>
      </c>
      <c r="I52" s="5">
        <f t="shared" si="25"/>
        <v>4.2</v>
      </c>
      <c r="J52" s="5">
        <f t="shared" si="26"/>
        <v>161616</v>
      </c>
      <c r="K52" s="18">
        <f t="shared" si="27"/>
        <v>9.7039086934243568E-3</v>
      </c>
    </row>
    <row r="53" spans="1:11" ht="65.099999999999994" customHeight="1" x14ac:dyDescent="0.2">
      <c r="A53" s="11" t="s">
        <v>256</v>
      </c>
      <c r="B53" s="12" t="s">
        <v>98</v>
      </c>
      <c r="C53" s="11" t="s">
        <v>3</v>
      </c>
      <c r="D53" s="11" t="s">
        <v>99</v>
      </c>
      <c r="E53" s="13" t="s">
        <v>32</v>
      </c>
      <c r="F53" s="44">
        <f>VLOOKUP(A53,'MEMORIA DE CALCULO'!A52:O156,14,FALSE)</f>
        <v>5573</v>
      </c>
      <c r="G53" s="14">
        <v>158.55000000000001</v>
      </c>
      <c r="H53" s="5">
        <f t="shared" si="24"/>
        <v>46.090485000000008</v>
      </c>
      <c r="I53" s="5">
        <f t="shared" si="25"/>
        <v>204.64</v>
      </c>
      <c r="J53" s="5">
        <f t="shared" si="26"/>
        <v>1140458.72</v>
      </c>
      <c r="K53" s="18">
        <f t="shared" si="27"/>
        <v>6.8476557317961179E-2</v>
      </c>
    </row>
    <row r="54" spans="1:11" ht="39" customHeight="1" x14ac:dyDescent="0.2">
      <c r="A54" s="11" t="s">
        <v>257</v>
      </c>
      <c r="B54" s="12" t="s">
        <v>100</v>
      </c>
      <c r="C54" s="11" t="s">
        <v>14</v>
      </c>
      <c r="D54" s="11" t="s">
        <v>101</v>
      </c>
      <c r="E54" s="13" t="s">
        <v>10</v>
      </c>
      <c r="F54" s="44">
        <f>VLOOKUP(A54,'MEMORIA DE CALCULO'!A53:O157,14,FALSE)</f>
        <v>3007</v>
      </c>
      <c r="G54" s="14">
        <v>25.41</v>
      </c>
      <c r="H54" s="5">
        <f t="shared" si="24"/>
        <v>7.3866870000000002</v>
      </c>
      <c r="I54" s="5">
        <f t="shared" si="25"/>
        <v>32.79</v>
      </c>
      <c r="J54" s="5">
        <f t="shared" si="26"/>
        <v>98599.53</v>
      </c>
      <c r="K54" s="18">
        <f t="shared" si="27"/>
        <v>5.9202110950311582E-3</v>
      </c>
    </row>
    <row r="55" spans="1:11" ht="26.1" customHeight="1" x14ac:dyDescent="0.2">
      <c r="A55" s="11" t="s">
        <v>258</v>
      </c>
      <c r="B55" s="12" t="s">
        <v>102</v>
      </c>
      <c r="C55" s="11" t="s">
        <v>14</v>
      </c>
      <c r="D55" s="11" t="s">
        <v>103</v>
      </c>
      <c r="E55" s="13" t="s">
        <v>10</v>
      </c>
      <c r="F55" s="44">
        <f>VLOOKUP(A55,'MEMORIA DE CALCULO'!A54:O158,14,FALSE)</f>
        <v>3007</v>
      </c>
      <c r="G55" s="14">
        <v>26.19</v>
      </c>
      <c r="H55" s="5">
        <f t="shared" si="24"/>
        <v>7.6134330000000006</v>
      </c>
      <c r="I55" s="5">
        <f t="shared" si="25"/>
        <v>33.799999999999997</v>
      </c>
      <c r="J55" s="5">
        <f t="shared" si="26"/>
        <v>101636.6</v>
      </c>
      <c r="K55" s="18">
        <f t="shared" si="27"/>
        <v>6.1025658741095806E-3</v>
      </c>
    </row>
    <row r="56" spans="1:11" ht="24" customHeight="1" x14ac:dyDescent="0.2">
      <c r="A56" s="9" t="s">
        <v>104</v>
      </c>
      <c r="B56" s="9"/>
      <c r="C56" s="9"/>
      <c r="D56" s="9" t="s">
        <v>105</v>
      </c>
      <c r="E56" s="9"/>
      <c r="F56" s="45"/>
      <c r="G56" s="9"/>
      <c r="H56" s="9"/>
      <c r="I56" s="10"/>
      <c r="J56" s="17">
        <f>SUM(J57:J60)</f>
        <v>234058.75999999998</v>
      </c>
      <c r="K56" s="19">
        <f>SUM(K57:K60)</f>
        <v>1.4053588975943748E-2</v>
      </c>
    </row>
    <row r="57" spans="1:11" ht="26.1" customHeight="1" x14ac:dyDescent="0.2">
      <c r="A57" s="11" t="s">
        <v>259</v>
      </c>
      <c r="B57" s="12" t="s">
        <v>106</v>
      </c>
      <c r="C57" s="11" t="s">
        <v>64</v>
      </c>
      <c r="D57" s="11" t="s">
        <v>107</v>
      </c>
      <c r="E57" s="13" t="s">
        <v>66</v>
      </c>
      <c r="F57" s="44">
        <f>VLOOKUP(A57,'MEMORIA DE CALCULO'!A56:O160,14,FALSE)</f>
        <v>480</v>
      </c>
      <c r="G57" s="14">
        <v>147.21</v>
      </c>
      <c r="H57" s="5">
        <f t="shared" ref="H57:H60" si="28">G57*0.2907</f>
        <v>42.793947000000003</v>
      </c>
      <c r="I57" s="5">
        <f t="shared" ref="I57:I60" si="29">TRUNC(G57+H57,2)</f>
        <v>190</v>
      </c>
      <c r="J57" s="5">
        <f t="shared" ref="J57:J60" si="30">TRUNC(I57*F57,2)</f>
        <v>91200</v>
      </c>
      <c r="K57" s="18">
        <f t="shared" ref="K57:K60" si="31">J57/$J$67</f>
        <v>5.4759211516205155E-3</v>
      </c>
    </row>
    <row r="58" spans="1:11" ht="26.1" customHeight="1" x14ac:dyDescent="0.2">
      <c r="A58" s="11" t="s">
        <v>260</v>
      </c>
      <c r="B58" s="12" t="s">
        <v>108</v>
      </c>
      <c r="C58" s="11" t="s">
        <v>109</v>
      </c>
      <c r="D58" s="11" t="s">
        <v>110</v>
      </c>
      <c r="E58" s="13" t="s">
        <v>55</v>
      </c>
      <c r="F58" s="44">
        <f>VLOOKUP(A58,'MEMORIA DE CALCULO'!A57:O161,14,FALSE)</f>
        <v>6</v>
      </c>
      <c r="G58" s="14">
        <v>3193.39</v>
      </c>
      <c r="H58" s="5">
        <f t="shared" si="28"/>
        <v>928.31847300000004</v>
      </c>
      <c r="I58" s="5">
        <f t="shared" si="29"/>
        <v>4121.7</v>
      </c>
      <c r="J58" s="5">
        <f t="shared" si="30"/>
        <v>24730.2</v>
      </c>
      <c r="K58" s="18">
        <f t="shared" si="31"/>
        <v>1.4848752770154133E-3</v>
      </c>
    </row>
    <row r="59" spans="1:11" ht="26.1" customHeight="1" x14ac:dyDescent="0.2">
      <c r="A59" s="11" t="s">
        <v>261</v>
      </c>
      <c r="B59" s="12" t="s">
        <v>111</v>
      </c>
      <c r="C59" s="11" t="s">
        <v>64</v>
      </c>
      <c r="D59" s="11" t="s">
        <v>112</v>
      </c>
      <c r="E59" s="13" t="s">
        <v>66</v>
      </c>
      <c r="F59" s="44">
        <f>VLOOKUP(A59,'MEMORIA DE CALCULO'!A58:O162,14,FALSE)</f>
        <v>64</v>
      </c>
      <c r="G59" s="14">
        <v>813.86</v>
      </c>
      <c r="H59" s="5">
        <f t="shared" si="28"/>
        <v>236.58910200000003</v>
      </c>
      <c r="I59" s="5">
        <f t="shared" si="29"/>
        <v>1050.44</v>
      </c>
      <c r="J59" s="5">
        <f t="shared" si="30"/>
        <v>67228.160000000003</v>
      </c>
      <c r="K59" s="18">
        <f t="shared" si="31"/>
        <v>4.0365800803566698E-3</v>
      </c>
    </row>
    <row r="60" spans="1:11" ht="39" customHeight="1" x14ac:dyDescent="0.2">
      <c r="A60" s="11" t="s">
        <v>262</v>
      </c>
      <c r="B60" s="12" t="s">
        <v>113</v>
      </c>
      <c r="C60" s="11" t="s">
        <v>64</v>
      </c>
      <c r="D60" s="11" t="s">
        <v>114</v>
      </c>
      <c r="E60" s="13" t="s">
        <v>66</v>
      </c>
      <c r="F60" s="44">
        <f>VLOOKUP(A60,'MEMORIA DE CALCULO'!A59:O163,14,FALSE)</f>
        <v>120</v>
      </c>
      <c r="G60" s="14">
        <v>328.64</v>
      </c>
      <c r="H60" s="5">
        <f t="shared" si="28"/>
        <v>95.535647999999995</v>
      </c>
      <c r="I60" s="5">
        <f t="shared" si="29"/>
        <v>424.17</v>
      </c>
      <c r="J60" s="5">
        <f t="shared" si="30"/>
        <v>50900.4</v>
      </c>
      <c r="K60" s="18">
        <f t="shared" si="31"/>
        <v>3.0562124669511505E-3</v>
      </c>
    </row>
    <row r="61" spans="1:11" ht="24" customHeight="1" x14ac:dyDescent="0.2">
      <c r="A61" s="9" t="s">
        <v>115</v>
      </c>
      <c r="B61" s="9"/>
      <c r="C61" s="9"/>
      <c r="D61" s="9" t="s">
        <v>116</v>
      </c>
      <c r="E61" s="9"/>
      <c r="F61" s="45"/>
      <c r="G61" s="9"/>
      <c r="H61" s="9"/>
      <c r="I61" s="10"/>
      <c r="J61" s="17">
        <f>SUM(J62:J64)</f>
        <v>31713.94</v>
      </c>
      <c r="K61" s="19">
        <f>SUM(K62:K64)</f>
        <v>1.9041999435002626E-3</v>
      </c>
    </row>
    <row r="62" spans="1:11" ht="24" customHeight="1" x14ac:dyDescent="0.2">
      <c r="A62" s="11" t="s">
        <v>263</v>
      </c>
      <c r="B62" s="12" t="s">
        <v>117</v>
      </c>
      <c r="C62" s="11" t="s">
        <v>3</v>
      </c>
      <c r="D62" s="11" t="s">
        <v>118</v>
      </c>
      <c r="E62" s="13" t="s">
        <v>32</v>
      </c>
      <c r="F62" s="44">
        <f>VLOOKUP(A62,'MEMORIA DE CALCULO'!A61:O165,14,FALSE)</f>
        <v>5573</v>
      </c>
      <c r="G62" s="14">
        <v>2.19</v>
      </c>
      <c r="H62" s="5">
        <f t="shared" ref="H62:H64" si="32">G62*0.2907</f>
        <v>0.636633</v>
      </c>
      <c r="I62" s="5">
        <f t="shared" ref="I62:I64" si="33">TRUNC(G62+H62,2)</f>
        <v>2.82</v>
      </c>
      <c r="J62" s="5">
        <f t="shared" ref="J62:J64" si="34">TRUNC(I62*F62,2)</f>
        <v>15715.86</v>
      </c>
      <c r="K62" s="18">
        <f t="shared" ref="K62:K64" si="35">J62/$J$67</f>
        <v>9.4362730471389035E-4</v>
      </c>
    </row>
    <row r="63" spans="1:11" ht="24" customHeight="1" x14ac:dyDescent="0.2">
      <c r="A63" s="11" t="s">
        <v>264</v>
      </c>
      <c r="B63" s="12" t="s">
        <v>119</v>
      </c>
      <c r="C63" s="11" t="s">
        <v>14</v>
      </c>
      <c r="D63" s="11" t="s">
        <v>120</v>
      </c>
      <c r="E63" s="13" t="s">
        <v>16</v>
      </c>
      <c r="F63" s="44">
        <f>VLOOKUP(A63,'MEMORIA DE CALCULO'!A62:O166,14,FALSE)</f>
        <v>510</v>
      </c>
      <c r="G63" s="14">
        <v>16.63</v>
      </c>
      <c r="H63" s="5">
        <f t="shared" si="32"/>
        <v>4.8343410000000002</v>
      </c>
      <c r="I63" s="5">
        <f t="shared" si="33"/>
        <v>21.46</v>
      </c>
      <c r="J63" s="5">
        <f t="shared" si="34"/>
        <v>10944.6</v>
      </c>
      <c r="K63" s="18">
        <f t="shared" si="35"/>
        <v>6.5714656399151208E-4</v>
      </c>
    </row>
    <row r="64" spans="1:11" ht="26.1" customHeight="1" x14ac:dyDescent="0.2">
      <c r="A64" s="11" t="s">
        <v>265</v>
      </c>
      <c r="B64" s="12" t="s">
        <v>121</v>
      </c>
      <c r="C64" s="11" t="s">
        <v>64</v>
      </c>
      <c r="D64" s="11" t="s">
        <v>122</v>
      </c>
      <c r="E64" s="13" t="s">
        <v>37</v>
      </c>
      <c r="F64" s="44">
        <f>VLOOKUP(A64,'MEMORIA DE CALCULO'!A63:O167,14,FALSE)</f>
        <v>40.800000000000004</v>
      </c>
      <c r="G64" s="14">
        <v>95.97</v>
      </c>
      <c r="H64" s="5">
        <f t="shared" si="32"/>
        <v>27.898479000000002</v>
      </c>
      <c r="I64" s="5">
        <f t="shared" si="33"/>
        <v>123.86</v>
      </c>
      <c r="J64" s="5">
        <f t="shared" si="34"/>
        <v>5053.4799999999996</v>
      </c>
      <c r="K64" s="18">
        <f t="shared" si="35"/>
        <v>3.0342607479486012E-4</v>
      </c>
    </row>
    <row r="67" spans="7:11" ht="33" customHeight="1" x14ac:dyDescent="0.2">
      <c r="G67" s="48" t="s">
        <v>139</v>
      </c>
      <c r="H67" s="48"/>
      <c r="I67" s="48"/>
      <c r="J67" s="15">
        <f>J61+J56+J49+J43+J36+J27+J21+J18+J12+J10+J8</f>
        <v>16654732.139999997</v>
      </c>
      <c r="K67" s="16">
        <f>K61+K56+K49+K43+K36+K27+K21+K18+K12+K10+K8</f>
        <v>1.0000000000000004</v>
      </c>
    </row>
    <row r="70" spans="7:11" x14ac:dyDescent="0.2">
      <c r="J70" s="47"/>
    </row>
    <row r="72" spans="7:11" x14ac:dyDescent="0.2">
      <c r="J72" s="47"/>
    </row>
  </sheetData>
  <autoFilter ref="A7:K64" xr:uid="{00000000-0001-0000-0000-000000000000}"/>
  <mergeCells count="20">
    <mergeCell ref="G6:I6"/>
    <mergeCell ref="J6:J7"/>
    <mergeCell ref="G2:H2"/>
    <mergeCell ref="K6:K7"/>
    <mergeCell ref="G67:I6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A6:A7"/>
    <mergeCell ref="B6:B7"/>
    <mergeCell ref="C6:C7"/>
    <mergeCell ref="D6:D7"/>
    <mergeCell ref="E6:E7"/>
    <mergeCell ref="F6:F7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
</oddHeader>
    <oddFooter xml:space="preserve">&amp;L &amp;C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F61C-60D1-47A8-AE87-08452C7A9F8B}">
  <sheetPr>
    <pageSetUpPr fitToPage="1"/>
  </sheetPr>
  <dimension ref="A1:O112"/>
  <sheetViews>
    <sheetView showOutlineSymbols="0" showWhiteSpace="0" view="pageBreakPreview" zoomScale="55" zoomScaleNormal="53" zoomScaleSheetLayoutView="55" workbookViewId="0">
      <pane xSplit="4" ySplit="7" topLeftCell="E59" activePane="bottomRight" state="frozen"/>
      <selection pane="topRight" activeCell="E1" sqref="E1"/>
      <selection pane="bottomLeft" activeCell="A6" sqref="A6"/>
      <selection pane="bottomRight" activeCell="N10" sqref="N10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49"/>
      <c r="B1" s="50"/>
      <c r="C1" s="51"/>
      <c r="D1" s="82" t="s">
        <v>144</v>
      </c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</row>
    <row r="2" spans="1:15" ht="24.95" customHeight="1" x14ac:dyDescent="0.2">
      <c r="A2" s="76"/>
      <c r="B2" s="77"/>
      <c r="C2" s="78"/>
      <c r="D2" s="85" t="s">
        <v>140</v>
      </c>
      <c r="E2" s="86"/>
      <c r="F2" s="86"/>
      <c r="G2" s="86"/>
      <c r="H2" s="86"/>
      <c r="I2" s="86"/>
      <c r="J2" s="87"/>
      <c r="K2" s="71" t="s">
        <v>270</v>
      </c>
      <c r="L2" s="72"/>
      <c r="M2" s="88" t="s">
        <v>268</v>
      </c>
      <c r="N2" s="89"/>
      <c r="O2" s="90"/>
    </row>
    <row r="3" spans="1:15" ht="25.5" customHeight="1" x14ac:dyDescent="0.2">
      <c r="A3" s="76"/>
      <c r="B3" s="77"/>
      <c r="C3" s="78"/>
      <c r="D3" s="97" t="s">
        <v>241</v>
      </c>
      <c r="E3" s="98"/>
      <c r="F3" s="98"/>
      <c r="G3" s="98"/>
      <c r="H3" s="98"/>
      <c r="I3" s="98"/>
      <c r="J3" s="99"/>
      <c r="K3" s="63" t="s">
        <v>124</v>
      </c>
      <c r="L3" s="64"/>
      <c r="M3" s="91"/>
      <c r="N3" s="92"/>
      <c r="O3" s="93"/>
    </row>
    <row r="4" spans="1:15" ht="24.95" customHeight="1" x14ac:dyDescent="0.2">
      <c r="A4" s="76"/>
      <c r="B4" s="77"/>
      <c r="C4" s="78"/>
      <c r="D4" s="97" t="s">
        <v>142</v>
      </c>
      <c r="E4" s="98"/>
      <c r="F4" s="98"/>
      <c r="G4" s="98"/>
      <c r="H4" s="98"/>
      <c r="I4" s="98"/>
      <c r="J4" s="99"/>
      <c r="K4" s="63" t="s">
        <v>125</v>
      </c>
      <c r="L4" s="64"/>
      <c r="M4" s="91"/>
      <c r="N4" s="92"/>
      <c r="O4" s="93"/>
    </row>
    <row r="5" spans="1:15" ht="24.95" customHeight="1" x14ac:dyDescent="0.2">
      <c r="A5" s="79"/>
      <c r="B5" s="80"/>
      <c r="C5" s="81"/>
      <c r="D5" s="97" t="s">
        <v>266</v>
      </c>
      <c r="E5" s="98"/>
      <c r="F5" s="98"/>
      <c r="G5" s="98"/>
      <c r="H5" s="98"/>
      <c r="I5" s="98"/>
      <c r="J5" s="99"/>
      <c r="K5" s="65" t="s">
        <v>126</v>
      </c>
      <c r="L5" s="66"/>
      <c r="M5" s="94"/>
      <c r="N5" s="95"/>
      <c r="O5" s="96"/>
    </row>
    <row r="6" spans="1:15" ht="30" customHeight="1" x14ac:dyDescent="0.2">
      <c r="A6" s="74" t="s">
        <v>127</v>
      </c>
      <c r="B6" s="74" t="s">
        <v>128</v>
      </c>
      <c r="C6" s="74" t="s">
        <v>129</v>
      </c>
      <c r="D6" s="74" t="s">
        <v>130</v>
      </c>
      <c r="E6" s="74" t="s">
        <v>131</v>
      </c>
      <c r="F6" s="74" t="s">
        <v>132</v>
      </c>
      <c r="G6" s="75" t="s">
        <v>145</v>
      </c>
      <c r="H6" s="75"/>
      <c r="I6" s="75"/>
      <c r="J6" s="75" t="s">
        <v>146</v>
      </c>
      <c r="K6" s="70" t="s">
        <v>147</v>
      </c>
      <c r="L6" s="70" t="s">
        <v>148</v>
      </c>
      <c r="M6" s="70" t="s">
        <v>149</v>
      </c>
      <c r="N6" s="70" t="s">
        <v>132</v>
      </c>
      <c r="O6" s="70" t="s">
        <v>150</v>
      </c>
    </row>
    <row r="7" spans="1:15" ht="24" customHeight="1" x14ac:dyDescent="0.2">
      <c r="A7" s="68"/>
      <c r="B7" s="68"/>
      <c r="C7" s="68"/>
      <c r="D7" s="68"/>
      <c r="E7" s="68"/>
      <c r="F7" s="68"/>
      <c r="G7" s="20" t="s">
        <v>151</v>
      </c>
      <c r="H7" s="20" t="s">
        <v>152</v>
      </c>
      <c r="I7" s="20" t="s">
        <v>153</v>
      </c>
      <c r="J7" s="70"/>
      <c r="K7" s="73"/>
      <c r="L7" s="73"/>
      <c r="M7" s="73"/>
      <c r="N7" s="73"/>
      <c r="O7" s="73"/>
    </row>
    <row r="8" spans="1:15" ht="24" customHeight="1" x14ac:dyDescent="0.2">
      <c r="A8" s="7">
        <v>1</v>
      </c>
      <c r="B8" s="7"/>
      <c r="C8" s="7"/>
      <c r="D8" s="7" t="s">
        <v>1</v>
      </c>
      <c r="E8" s="7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24" customHeight="1" x14ac:dyDescent="0.2">
      <c r="A9" s="11" t="s">
        <v>154</v>
      </c>
      <c r="B9" s="22" t="s">
        <v>2</v>
      </c>
      <c r="C9" s="11" t="s">
        <v>3</v>
      </c>
      <c r="D9" s="11" t="s">
        <v>4</v>
      </c>
      <c r="E9" s="23" t="s">
        <v>131</v>
      </c>
      <c r="F9" s="24"/>
      <c r="G9" s="24"/>
      <c r="H9" s="24"/>
      <c r="I9" s="24"/>
      <c r="J9" s="24"/>
      <c r="K9" s="24"/>
      <c r="L9" s="24"/>
      <c r="M9" s="24"/>
      <c r="N9" s="24">
        <v>1</v>
      </c>
      <c r="O9" s="24"/>
    </row>
    <row r="10" spans="1:15" ht="24" customHeight="1" x14ac:dyDescent="0.2">
      <c r="A10" s="7">
        <v>2</v>
      </c>
      <c r="B10" s="7"/>
      <c r="C10" s="7"/>
      <c r="D10" s="7" t="s">
        <v>7</v>
      </c>
      <c r="E10" s="7"/>
      <c r="F10" s="25"/>
      <c r="G10" s="25"/>
      <c r="H10" s="25"/>
      <c r="I10" s="25"/>
      <c r="J10" s="25"/>
      <c r="K10" s="25"/>
      <c r="L10" s="25"/>
      <c r="M10" s="25"/>
      <c r="N10" s="21"/>
      <c r="O10" s="25"/>
    </row>
    <row r="11" spans="1:15" ht="24" customHeight="1" x14ac:dyDescent="0.2">
      <c r="A11" s="11" t="s">
        <v>163</v>
      </c>
      <c r="B11" s="22" t="s">
        <v>8</v>
      </c>
      <c r="C11" s="11" t="s">
        <v>3</v>
      </c>
      <c r="D11" s="11" t="s">
        <v>155</v>
      </c>
      <c r="E11" s="23" t="s">
        <v>10</v>
      </c>
      <c r="F11" s="24"/>
      <c r="G11" s="24"/>
      <c r="H11" s="24"/>
      <c r="I11" s="24"/>
      <c r="J11" s="24"/>
      <c r="K11" s="24"/>
      <c r="L11" s="24"/>
      <c r="M11" s="24"/>
      <c r="N11" s="24">
        <v>18</v>
      </c>
      <c r="O11" s="24"/>
    </row>
    <row r="12" spans="1:15" ht="24" customHeight="1" x14ac:dyDescent="0.2">
      <c r="A12" s="7">
        <v>3</v>
      </c>
      <c r="B12" s="7"/>
      <c r="C12" s="7"/>
      <c r="D12" s="7" t="s">
        <v>12</v>
      </c>
      <c r="E12" s="7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36" customHeight="1" x14ac:dyDescent="0.2">
      <c r="A13" s="11" t="s">
        <v>208</v>
      </c>
      <c r="B13" s="22" t="s">
        <v>13</v>
      </c>
      <c r="C13" s="11" t="s">
        <v>14</v>
      </c>
      <c r="D13" s="11" t="s">
        <v>15</v>
      </c>
      <c r="E13" s="23" t="s">
        <v>156</v>
      </c>
      <c r="F13" s="24"/>
      <c r="G13" s="24"/>
      <c r="H13" s="24"/>
      <c r="I13" s="24"/>
      <c r="J13" s="24"/>
      <c r="K13" s="24"/>
      <c r="L13" s="24"/>
      <c r="M13" s="24"/>
      <c r="N13" s="24">
        <f>N14</f>
        <v>12</v>
      </c>
      <c r="O13" s="24"/>
    </row>
    <row r="14" spans="1:15" ht="26.25" customHeight="1" x14ac:dyDescent="0.2">
      <c r="A14" s="27"/>
      <c r="B14" s="28"/>
      <c r="C14" s="27"/>
      <c r="D14" s="27" t="s">
        <v>157</v>
      </c>
      <c r="E14" s="29"/>
      <c r="F14" s="30"/>
      <c r="G14" s="30">
        <v>3</v>
      </c>
      <c r="H14" s="30"/>
      <c r="I14" s="30">
        <v>4</v>
      </c>
      <c r="J14" s="30">
        <f>G14*I14</f>
        <v>12</v>
      </c>
      <c r="K14" s="30"/>
      <c r="L14" s="30">
        <f>J14</f>
        <v>12</v>
      </c>
      <c r="M14" s="30"/>
      <c r="N14" s="30">
        <f>L14</f>
        <v>12</v>
      </c>
      <c r="O14" s="30"/>
    </row>
    <row r="15" spans="1:15" ht="36" customHeight="1" x14ac:dyDescent="0.2">
      <c r="A15" s="11" t="s">
        <v>211</v>
      </c>
      <c r="B15" s="22" t="s">
        <v>17</v>
      </c>
      <c r="C15" s="11" t="s">
        <v>14</v>
      </c>
      <c r="D15" s="11" t="s">
        <v>18</v>
      </c>
      <c r="E15" s="23" t="s">
        <v>156</v>
      </c>
      <c r="F15" s="24"/>
      <c r="G15" s="24"/>
      <c r="H15" s="24"/>
      <c r="I15" s="24"/>
      <c r="J15" s="24"/>
      <c r="K15" s="24"/>
      <c r="L15" s="24"/>
      <c r="M15" s="24"/>
      <c r="N15" s="24">
        <f>N16</f>
        <v>9</v>
      </c>
      <c r="O15" s="24"/>
    </row>
    <row r="16" spans="1:15" ht="26.25" customHeight="1" x14ac:dyDescent="0.2">
      <c r="A16" s="27"/>
      <c r="B16" s="28"/>
      <c r="C16" s="27"/>
      <c r="D16" s="27" t="s">
        <v>158</v>
      </c>
      <c r="E16" s="29"/>
      <c r="F16" s="30"/>
      <c r="G16" s="30">
        <v>3</v>
      </c>
      <c r="H16" s="30"/>
      <c r="I16" s="30">
        <v>3</v>
      </c>
      <c r="J16" s="30">
        <f>G16*I16</f>
        <v>9</v>
      </c>
      <c r="K16" s="30"/>
      <c r="L16" s="30">
        <f>J16</f>
        <v>9</v>
      </c>
      <c r="M16" s="30"/>
      <c r="N16" s="30">
        <f>L16</f>
        <v>9</v>
      </c>
      <c r="O16" s="30"/>
    </row>
    <row r="17" spans="1:15" ht="36" customHeight="1" x14ac:dyDescent="0.2">
      <c r="A17" s="11" t="s">
        <v>213</v>
      </c>
      <c r="B17" s="22" t="s">
        <v>19</v>
      </c>
      <c r="C17" s="11" t="s">
        <v>14</v>
      </c>
      <c r="D17" s="11" t="s">
        <v>20</v>
      </c>
      <c r="E17" s="23" t="s">
        <v>156</v>
      </c>
      <c r="F17" s="24"/>
      <c r="G17" s="24"/>
      <c r="H17" s="24"/>
      <c r="I17" s="24"/>
      <c r="J17" s="24"/>
      <c r="K17" s="24"/>
      <c r="L17" s="24"/>
      <c r="M17" s="24"/>
      <c r="N17" s="24">
        <f>N18</f>
        <v>12</v>
      </c>
      <c r="O17" s="24"/>
    </row>
    <row r="18" spans="1:15" ht="26.25" customHeight="1" x14ac:dyDescent="0.2">
      <c r="A18" s="27"/>
      <c r="B18" s="28"/>
      <c r="C18" s="27"/>
      <c r="D18" s="27" t="s">
        <v>159</v>
      </c>
      <c r="E18" s="29"/>
      <c r="F18" s="30"/>
      <c r="G18" s="30">
        <v>3</v>
      </c>
      <c r="H18" s="30"/>
      <c r="I18" s="30">
        <v>4</v>
      </c>
      <c r="J18" s="30">
        <f>G18*I18</f>
        <v>12</v>
      </c>
      <c r="K18" s="30"/>
      <c r="L18" s="30">
        <f>J18</f>
        <v>12</v>
      </c>
      <c r="M18" s="30"/>
      <c r="N18" s="30">
        <f>L18</f>
        <v>12</v>
      </c>
      <c r="O18" s="30"/>
    </row>
    <row r="19" spans="1:15" ht="36" customHeight="1" x14ac:dyDescent="0.2">
      <c r="A19" s="11" t="s">
        <v>219</v>
      </c>
      <c r="B19" s="22" t="s">
        <v>21</v>
      </c>
      <c r="C19" s="11" t="s">
        <v>14</v>
      </c>
      <c r="D19" s="11" t="s">
        <v>22</v>
      </c>
      <c r="E19" s="23" t="s">
        <v>156</v>
      </c>
      <c r="F19" s="24"/>
      <c r="G19" s="24"/>
      <c r="H19" s="24"/>
      <c r="I19" s="24"/>
      <c r="J19" s="24"/>
      <c r="K19" s="24"/>
      <c r="L19" s="24"/>
      <c r="M19" s="24"/>
      <c r="N19" s="24">
        <f>N20</f>
        <v>9</v>
      </c>
      <c r="O19" s="24"/>
    </row>
    <row r="20" spans="1:15" ht="26.25" customHeight="1" x14ac:dyDescent="0.2">
      <c r="A20" s="27"/>
      <c r="B20" s="28"/>
      <c r="C20" s="27"/>
      <c r="D20" s="27" t="s">
        <v>160</v>
      </c>
      <c r="E20" s="29"/>
      <c r="F20" s="30"/>
      <c r="G20" s="30">
        <v>3</v>
      </c>
      <c r="H20" s="30"/>
      <c r="I20" s="30">
        <v>3</v>
      </c>
      <c r="J20" s="30">
        <f>G20*I20</f>
        <v>9</v>
      </c>
      <c r="K20" s="30"/>
      <c r="L20" s="30">
        <f>J20</f>
        <v>9</v>
      </c>
      <c r="M20" s="30"/>
      <c r="N20" s="30">
        <f>L20</f>
        <v>9</v>
      </c>
      <c r="O20" s="30"/>
    </row>
    <row r="21" spans="1:15" ht="24" customHeight="1" x14ac:dyDescent="0.2">
      <c r="A21" s="11" t="s">
        <v>220</v>
      </c>
      <c r="B21" s="22" t="s">
        <v>23</v>
      </c>
      <c r="C21" s="11" t="s">
        <v>3</v>
      </c>
      <c r="D21" s="11" t="s">
        <v>24</v>
      </c>
      <c r="E21" s="23" t="s">
        <v>5</v>
      </c>
      <c r="F21" s="24"/>
      <c r="G21" s="24"/>
      <c r="H21" s="24"/>
      <c r="I21" s="24"/>
      <c r="J21" s="24"/>
      <c r="K21" s="24"/>
      <c r="L21" s="24"/>
      <c r="M21" s="24"/>
      <c r="N21" s="24">
        <f>N22</f>
        <v>18</v>
      </c>
      <c r="O21" s="24"/>
    </row>
    <row r="22" spans="1:15" ht="26.25" customHeight="1" x14ac:dyDescent="0.2">
      <c r="A22" s="27"/>
      <c r="B22" s="28"/>
      <c r="C22" s="27"/>
      <c r="D22" s="27" t="s">
        <v>161</v>
      </c>
      <c r="E22" s="29"/>
      <c r="F22" s="30">
        <v>18</v>
      </c>
      <c r="G22" s="30"/>
      <c r="H22" s="30"/>
      <c r="I22" s="30"/>
      <c r="J22" s="30"/>
      <c r="K22" s="30"/>
      <c r="L22" s="30">
        <f>F22</f>
        <v>18</v>
      </c>
      <c r="M22" s="30"/>
      <c r="N22" s="30">
        <f>L22</f>
        <v>18</v>
      </c>
      <c r="O22" s="30" t="s">
        <v>162</v>
      </c>
    </row>
    <row r="23" spans="1:15" ht="24" customHeight="1" x14ac:dyDescent="0.2">
      <c r="A23" s="7">
        <v>4</v>
      </c>
      <c r="B23" s="7"/>
      <c r="C23" s="7"/>
      <c r="D23" s="7" t="s">
        <v>26</v>
      </c>
      <c r="E23" s="7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24" customHeight="1" x14ac:dyDescent="0.2">
      <c r="A24" s="11" t="s">
        <v>224</v>
      </c>
      <c r="B24" s="22" t="s">
        <v>209</v>
      </c>
      <c r="C24" s="11" t="s">
        <v>3</v>
      </c>
      <c r="D24" s="11" t="s">
        <v>164</v>
      </c>
      <c r="E24" s="23" t="s">
        <v>29</v>
      </c>
      <c r="F24" s="24"/>
      <c r="G24" s="24"/>
      <c r="H24" s="24"/>
      <c r="I24" s="24"/>
      <c r="J24" s="24"/>
      <c r="K24" s="24"/>
      <c r="L24" s="24"/>
      <c r="M24" s="24"/>
      <c r="N24" s="24">
        <v>400</v>
      </c>
      <c r="O24" s="24"/>
    </row>
    <row r="25" spans="1:15" ht="24" customHeight="1" x14ac:dyDescent="0.2">
      <c r="A25" s="11" t="s">
        <v>225</v>
      </c>
      <c r="B25" s="22" t="s">
        <v>210</v>
      </c>
      <c r="C25" s="11" t="s">
        <v>3</v>
      </c>
      <c r="D25" s="11" t="s">
        <v>31</v>
      </c>
      <c r="E25" s="23" t="s">
        <v>156</v>
      </c>
      <c r="F25" s="24"/>
      <c r="G25" s="24"/>
      <c r="H25" s="24"/>
      <c r="I25" s="24"/>
      <c r="J25" s="24"/>
      <c r="K25" s="24"/>
      <c r="L25" s="24"/>
      <c r="M25" s="24"/>
      <c r="N25" s="24">
        <v>250</v>
      </c>
      <c r="O25" s="24"/>
    </row>
    <row r="26" spans="1:15" ht="24" customHeight="1" x14ac:dyDescent="0.2">
      <c r="A26" s="7">
        <v>5</v>
      </c>
      <c r="B26" s="7"/>
      <c r="C26" s="7"/>
      <c r="D26" s="7" t="s">
        <v>34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 ht="36" customHeight="1" x14ac:dyDescent="0.2">
      <c r="A27" s="11" t="s">
        <v>226</v>
      </c>
      <c r="B27" s="22" t="s">
        <v>35</v>
      </c>
      <c r="C27" s="11" t="s">
        <v>14</v>
      </c>
      <c r="D27" s="11" t="s">
        <v>36</v>
      </c>
      <c r="E27" s="23" t="s">
        <v>165</v>
      </c>
      <c r="F27" s="24"/>
      <c r="G27" s="24"/>
      <c r="H27" s="24"/>
      <c r="I27" s="24"/>
      <c r="J27" s="24"/>
      <c r="K27" s="24"/>
      <c r="L27" s="24"/>
      <c r="M27" s="24"/>
      <c r="N27" s="24">
        <f>N28</f>
        <v>364.8</v>
      </c>
      <c r="O27" s="24"/>
    </row>
    <row r="28" spans="1:15" ht="44.25" customHeight="1" x14ac:dyDescent="0.2">
      <c r="A28" s="27"/>
      <c r="B28" s="28"/>
      <c r="C28" s="27"/>
      <c r="D28" s="27" t="s">
        <v>166</v>
      </c>
      <c r="E28" s="29"/>
      <c r="F28" s="30">
        <v>12</v>
      </c>
      <c r="G28" s="30"/>
      <c r="H28" s="30"/>
      <c r="I28" s="30"/>
      <c r="J28" s="30">
        <v>80</v>
      </c>
      <c r="K28" s="30"/>
      <c r="L28" s="30">
        <f>J28*F28</f>
        <v>960</v>
      </c>
      <c r="M28" s="30">
        <v>0.38</v>
      </c>
      <c r="N28" s="30">
        <f>L28*M28</f>
        <v>364.8</v>
      </c>
      <c r="O28" s="31" t="s">
        <v>228</v>
      </c>
    </row>
    <row r="29" spans="1:15" ht="24" customHeight="1" x14ac:dyDescent="0.2">
      <c r="A29" s="11" t="s">
        <v>227</v>
      </c>
      <c r="B29" s="22" t="s">
        <v>38</v>
      </c>
      <c r="C29" s="11" t="s">
        <v>14</v>
      </c>
      <c r="D29" s="11" t="s">
        <v>39</v>
      </c>
      <c r="E29" s="23" t="s">
        <v>165</v>
      </c>
      <c r="F29" s="24"/>
      <c r="G29" s="24"/>
      <c r="H29" s="24"/>
      <c r="I29" s="24"/>
      <c r="J29" s="24"/>
      <c r="K29" s="24"/>
      <c r="L29" s="24"/>
      <c r="M29" s="24"/>
      <c r="N29" s="24">
        <f>N30</f>
        <v>441.6</v>
      </c>
      <c r="O29" s="24"/>
    </row>
    <row r="30" spans="1:15" ht="47.25" customHeight="1" x14ac:dyDescent="0.2">
      <c r="A30" s="27"/>
      <c r="B30" s="28"/>
      <c r="C30" s="27"/>
      <c r="D30" s="27" t="s">
        <v>166</v>
      </c>
      <c r="E30" s="29"/>
      <c r="F30" s="30">
        <v>12</v>
      </c>
      <c r="G30" s="30"/>
      <c r="H30" s="30"/>
      <c r="I30" s="30"/>
      <c r="J30" s="30">
        <v>80</v>
      </c>
      <c r="K30" s="30"/>
      <c r="L30" s="30">
        <f>J30*F30</f>
        <v>960</v>
      </c>
      <c r="M30" s="30">
        <v>0.46</v>
      </c>
      <c r="N30" s="30">
        <f>L30*M30</f>
        <v>441.6</v>
      </c>
      <c r="O30" s="31" t="s">
        <v>229</v>
      </c>
    </row>
    <row r="31" spans="1:15" ht="24" customHeight="1" x14ac:dyDescent="0.2">
      <c r="A31" s="11" t="s">
        <v>230</v>
      </c>
      <c r="B31" s="22" t="s">
        <v>40</v>
      </c>
      <c r="C31" s="11" t="s">
        <v>41</v>
      </c>
      <c r="D31" s="11" t="s">
        <v>42</v>
      </c>
      <c r="E31" s="23" t="s">
        <v>165</v>
      </c>
      <c r="F31" s="24"/>
      <c r="G31" s="24"/>
      <c r="H31" s="24"/>
      <c r="I31" s="24"/>
      <c r="J31" s="24"/>
      <c r="K31" s="24"/>
      <c r="L31" s="24"/>
      <c r="M31" s="24"/>
      <c r="N31" s="24">
        <f>N32</f>
        <v>806.40000000000009</v>
      </c>
      <c r="O31" s="24"/>
    </row>
    <row r="32" spans="1:15" ht="20.25" customHeight="1" x14ac:dyDescent="0.2">
      <c r="A32" s="27"/>
      <c r="B32" s="28"/>
      <c r="C32" s="27"/>
      <c r="D32" s="27" t="s">
        <v>166</v>
      </c>
      <c r="E32" s="29"/>
      <c r="F32" s="30"/>
      <c r="G32" s="30"/>
      <c r="H32" s="30"/>
      <c r="I32" s="30"/>
      <c r="J32" s="30"/>
      <c r="K32" s="30">
        <f>N27+N29</f>
        <v>806.40000000000009</v>
      </c>
      <c r="L32" s="30">
        <f>K32</f>
        <v>806.40000000000009</v>
      </c>
      <c r="M32" s="30"/>
      <c r="N32" s="30">
        <f>K32</f>
        <v>806.40000000000009</v>
      </c>
      <c r="O32" s="30"/>
    </row>
    <row r="33" spans="1:15" ht="24" customHeight="1" x14ac:dyDescent="0.2">
      <c r="A33" s="11" t="s">
        <v>231</v>
      </c>
      <c r="B33" s="22" t="s">
        <v>212</v>
      </c>
      <c r="C33" s="11" t="s">
        <v>3</v>
      </c>
      <c r="D33" s="11" t="s">
        <v>44</v>
      </c>
      <c r="E33" s="23" t="s">
        <v>165</v>
      </c>
      <c r="F33" s="24"/>
      <c r="G33" s="24"/>
      <c r="H33" s="24"/>
      <c r="I33" s="24"/>
      <c r="J33" s="24"/>
      <c r="K33" s="24"/>
      <c r="L33" s="24"/>
      <c r="M33" s="24"/>
      <c r="N33" s="24">
        <f>N34</f>
        <v>806.40000000000009</v>
      </c>
      <c r="O33" s="32"/>
    </row>
    <row r="34" spans="1:15" ht="20.25" customHeight="1" x14ac:dyDescent="0.2">
      <c r="A34" s="27"/>
      <c r="B34" s="28"/>
      <c r="C34" s="27"/>
      <c r="D34" s="27" t="s">
        <v>166</v>
      </c>
      <c r="E34" s="29"/>
      <c r="F34" s="30"/>
      <c r="G34" s="30"/>
      <c r="H34" s="30"/>
      <c r="I34" s="30"/>
      <c r="J34" s="30"/>
      <c r="K34" s="30">
        <f>K32</f>
        <v>806.40000000000009</v>
      </c>
      <c r="L34" s="30">
        <f>K34</f>
        <v>806.40000000000009</v>
      </c>
      <c r="M34" s="30"/>
      <c r="N34" s="30">
        <f>L34</f>
        <v>806.40000000000009</v>
      </c>
      <c r="O34" s="30"/>
    </row>
    <row r="35" spans="1:15" ht="36" customHeight="1" x14ac:dyDescent="0.2">
      <c r="A35" s="11" t="s">
        <v>232</v>
      </c>
      <c r="B35" s="22" t="s">
        <v>46</v>
      </c>
      <c r="C35" s="11" t="s">
        <v>14</v>
      </c>
      <c r="D35" s="11" t="s">
        <v>47</v>
      </c>
      <c r="E35" s="23" t="s">
        <v>48</v>
      </c>
      <c r="F35" s="24"/>
      <c r="G35" s="24"/>
      <c r="H35" s="24"/>
      <c r="I35" s="24"/>
      <c r="J35" s="24"/>
      <c r="K35" s="24"/>
      <c r="L35" s="24"/>
      <c r="M35" s="24"/>
      <c r="N35" s="24">
        <f>N36</f>
        <v>24192.000000000004</v>
      </c>
      <c r="O35" s="32"/>
    </row>
    <row r="36" spans="1:15" ht="20.25" customHeight="1" x14ac:dyDescent="0.2">
      <c r="A36" s="27"/>
      <c r="B36" s="28"/>
      <c r="C36" s="27"/>
      <c r="D36" s="27" t="s">
        <v>166</v>
      </c>
      <c r="E36" s="29"/>
      <c r="F36" s="30"/>
      <c r="G36" s="30"/>
      <c r="H36" s="30"/>
      <c r="I36" s="30"/>
      <c r="J36" s="30"/>
      <c r="K36" s="30">
        <f>K34</f>
        <v>806.40000000000009</v>
      </c>
      <c r="L36" s="30">
        <f>K36</f>
        <v>806.40000000000009</v>
      </c>
      <c r="M36" s="30">
        <v>30</v>
      </c>
      <c r="N36" s="30">
        <f>L36*M36</f>
        <v>24192.000000000004</v>
      </c>
      <c r="O36" s="30" t="s">
        <v>167</v>
      </c>
    </row>
    <row r="37" spans="1:15" ht="24" customHeight="1" x14ac:dyDescent="0.2">
      <c r="A37" s="7">
        <v>6</v>
      </c>
      <c r="B37" s="7"/>
      <c r="C37" s="7"/>
      <c r="D37" s="7" t="s">
        <v>50</v>
      </c>
      <c r="E37" s="7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ht="24" customHeight="1" x14ac:dyDescent="0.2">
      <c r="A38" s="11" t="s">
        <v>233</v>
      </c>
      <c r="B38" s="22" t="s">
        <v>214</v>
      </c>
      <c r="C38" s="11" t="s">
        <v>3</v>
      </c>
      <c r="D38" s="11" t="s">
        <v>52</v>
      </c>
      <c r="E38" s="23" t="s">
        <v>156</v>
      </c>
      <c r="F38" s="24"/>
      <c r="G38" s="24"/>
      <c r="H38" s="24"/>
      <c r="I38" s="24"/>
      <c r="J38" s="24"/>
      <c r="K38" s="24"/>
      <c r="L38" s="24"/>
      <c r="M38" s="24"/>
      <c r="N38" s="24">
        <f>SUM(N39:N42)</f>
        <v>16.5</v>
      </c>
      <c r="O38" s="24"/>
    </row>
    <row r="39" spans="1:15" ht="24" customHeight="1" x14ac:dyDescent="0.2">
      <c r="A39" s="33"/>
      <c r="B39" s="34"/>
      <c r="C39" s="34"/>
      <c r="D39" s="34" t="s">
        <v>168</v>
      </c>
      <c r="E39" s="35"/>
      <c r="F39" s="36">
        <v>1</v>
      </c>
      <c r="G39" s="36">
        <v>2</v>
      </c>
      <c r="H39" s="36"/>
      <c r="I39" s="36">
        <v>1.5</v>
      </c>
      <c r="J39" s="36">
        <f>G39*I39</f>
        <v>3</v>
      </c>
      <c r="K39" s="36"/>
      <c r="L39" s="36">
        <f>F39*J39</f>
        <v>3</v>
      </c>
      <c r="M39" s="36"/>
      <c r="N39" s="36">
        <f>L39</f>
        <v>3</v>
      </c>
      <c r="O39" s="30"/>
    </row>
    <row r="40" spans="1:15" ht="24" customHeight="1" x14ac:dyDescent="0.2">
      <c r="A40" s="33"/>
      <c r="B40" s="34"/>
      <c r="C40" s="34"/>
      <c r="D40" s="34" t="s">
        <v>169</v>
      </c>
      <c r="E40" s="35"/>
      <c r="F40" s="36">
        <v>2</v>
      </c>
      <c r="G40" s="36">
        <v>3</v>
      </c>
      <c r="H40" s="36"/>
      <c r="I40" s="36">
        <v>1.5</v>
      </c>
      <c r="J40" s="36">
        <f t="shared" ref="J40:J42" si="0">G40*I40</f>
        <v>4.5</v>
      </c>
      <c r="K40" s="36"/>
      <c r="L40" s="36">
        <f t="shared" ref="L40:L42" si="1">F40*J40</f>
        <v>9</v>
      </c>
      <c r="M40" s="36"/>
      <c r="N40" s="36">
        <f t="shared" ref="N40:N42" si="2">L40</f>
        <v>9</v>
      </c>
      <c r="O40" s="30"/>
    </row>
    <row r="41" spans="1:15" ht="24" customHeight="1" x14ac:dyDescent="0.2">
      <c r="A41" s="33"/>
      <c r="B41" s="34"/>
      <c r="C41" s="34"/>
      <c r="D41" s="34" t="s">
        <v>170</v>
      </c>
      <c r="E41" s="35"/>
      <c r="F41" s="36">
        <v>1</v>
      </c>
      <c r="G41" s="36">
        <v>1.5</v>
      </c>
      <c r="H41" s="36"/>
      <c r="I41" s="36">
        <v>1.5</v>
      </c>
      <c r="J41" s="36">
        <f t="shared" si="0"/>
        <v>2.25</v>
      </c>
      <c r="K41" s="36"/>
      <c r="L41" s="36">
        <f t="shared" si="1"/>
        <v>2.25</v>
      </c>
      <c r="M41" s="36"/>
      <c r="N41" s="36">
        <f t="shared" si="2"/>
        <v>2.25</v>
      </c>
      <c r="O41" s="30"/>
    </row>
    <row r="42" spans="1:15" ht="24" customHeight="1" x14ac:dyDescent="0.2">
      <c r="A42" s="33"/>
      <c r="B42" s="34"/>
      <c r="C42" s="34"/>
      <c r="D42" s="34" t="s">
        <v>171</v>
      </c>
      <c r="E42" s="35"/>
      <c r="F42" s="36">
        <v>1</v>
      </c>
      <c r="G42" s="36">
        <v>1.5</v>
      </c>
      <c r="H42" s="36"/>
      <c r="I42" s="36">
        <v>1.5</v>
      </c>
      <c r="J42" s="36">
        <f t="shared" si="0"/>
        <v>2.25</v>
      </c>
      <c r="K42" s="36"/>
      <c r="L42" s="36">
        <f t="shared" si="1"/>
        <v>2.25</v>
      </c>
      <c r="M42" s="36"/>
      <c r="N42" s="36">
        <f t="shared" si="2"/>
        <v>2.25</v>
      </c>
      <c r="O42" s="30"/>
    </row>
    <row r="43" spans="1:15" ht="48" customHeight="1" x14ac:dyDescent="0.2">
      <c r="A43" s="11" t="s">
        <v>234</v>
      </c>
      <c r="B43" s="22" t="s">
        <v>215</v>
      </c>
      <c r="C43" s="11" t="s">
        <v>3</v>
      </c>
      <c r="D43" s="11" t="s">
        <v>54</v>
      </c>
      <c r="E43" s="23" t="s">
        <v>10</v>
      </c>
      <c r="F43" s="24"/>
      <c r="G43" s="24"/>
      <c r="H43" s="24"/>
      <c r="I43" s="24"/>
      <c r="J43" s="24"/>
      <c r="K43" s="24"/>
      <c r="L43" s="24"/>
      <c r="M43" s="24"/>
      <c r="N43" s="24">
        <v>1</v>
      </c>
      <c r="O43" s="24"/>
    </row>
    <row r="44" spans="1:15" ht="36" customHeight="1" x14ac:dyDescent="0.2">
      <c r="A44" s="11" t="s">
        <v>235</v>
      </c>
      <c r="B44" s="22" t="s">
        <v>216</v>
      </c>
      <c r="C44" s="11" t="s">
        <v>3</v>
      </c>
      <c r="D44" s="11" t="s">
        <v>172</v>
      </c>
      <c r="E44" s="23" t="s">
        <v>10</v>
      </c>
      <c r="F44" s="24"/>
      <c r="G44" s="24"/>
      <c r="H44" s="24"/>
      <c r="I44" s="24"/>
      <c r="J44" s="24"/>
      <c r="K44" s="24"/>
      <c r="L44" s="24"/>
      <c r="M44" s="24"/>
      <c r="N44" s="24">
        <v>1</v>
      </c>
      <c r="O44" s="24"/>
    </row>
    <row r="45" spans="1:15" ht="60" customHeight="1" x14ac:dyDescent="0.2">
      <c r="A45" s="11" t="s">
        <v>236</v>
      </c>
      <c r="B45" s="22" t="s">
        <v>217</v>
      </c>
      <c r="C45" s="11" t="s">
        <v>3</v>
      </c>
      <c r="D45" s="11" t="s">
        <v>59</v>
      </c>
      <c r="E45" s="23" t="s">
        <v>10</v>
      </c>
      <c r="F45" s="24"/>
      <c r="G45" s="24"/>
      <c r="H45" s="24"/>
      <c r="I45" s="24"/>
      <c r="J45" s="24"/>
      <c r="K45" s="24"/>
      <c r="L45" s="24"/>
      <c r="M45" s="24"/>
      <c r="N45" s="24">
        <v>1</v>
      </c>
      <c r="O45" s="24"/>
    </row>
    <row r="46" spans="1:15" ht="24" customHeight="1" x14ac:dyDescent="0.2">
      <c r="A46" s="11" t="s">
        <v>237</v>
      </c>
      <c r="B46" s="22" t="s">
        <v>60</v>
      </c>
      <c r="C46" s="11" t="s">
        <v>41</v>
      </c>
      <c r="D46" s="11" t="s">
        <v>61</v>
      </c>
      <c r="E46" s="23" t="s">
        <v>62</v>
      </c>
      <c r="F46" s="24"/>
      <c r="G46" s="24"/>
      <c r="H46" s="24"/>
      <c r="I46" s="24"/>
      <c r="J46" s="24"/>
      <c r="K46" s="24"/>
      <c r="L46" s="24"/>
      <c r="M46" s="24"/>
      <c r="N46" s="24">
        <f>N47</f>
        <v>10</v>
      </c>
      <c r="O46" s="24"/>
    </row>
    <row r="47" spans="1:15" ht="24" customHeight="1" x14ac:dyDescent="0.2">
      <c r="A47" s="27"/>
      <c r="B47" s="28"/>
      <c r="C47" s="27"/>
      <c r="D47" s="34" t="s">
        <v>173</v>
      </c>
      <c r="E47" s="29"/>
      <c r="F47" s="30">
        <f>(18/2)+1</f>
        <v>10</v>
      </c>
      <c r="G47" s="30"/>
      <c r="H47" s="30"/>
      <c r="I47" s="30"/>
      <c r="J47" s="30"/>
      <c r="K47" s="30"/>
      <c r="L47" s="30">
        <f>F47</f>
        <v>10</v>
      </c>
      <c r="M47" s="30"/>
      <c r="N47" s="30">
        <f>F47</f>
        <v>10</v>
      </c>
      <c r="O47" s="30"/>
    </row>
    <row r="48" spans="1:15" ht="24" customHeight="1" x14ac:dyDescent="0.2">
      <c r="A48" s="11" t="s">
        <v>238</v>
      </c>
      <c r="B48" s="22" t="s">
        <v>63</v>
      </c>
      <c r="C48" s="11" t="s">
        <v>64</v>
      </c>
      <c r="D48" s="11" t="s">
        <v>174</v>
      </c>
      <c r="E48" s="23" t="s">
        <v>29</v>
      </c>
      <c r="F48" s="24"/>
      <c r="G48" s="24"/>
      <c r="H48" s="24"/>
      <c r="I48" s="24"/>
      <c r="J48" s="24"/>
      <c r="K48" s="24"/>
      <c r="L48" s="24"/>
      <c r="M48" s="24"/>
      <c r="N48" s="24">
        <f>N49</f>
        <v>64</v>
      </c>
      <c r="O48" s="24"/>
    </row>
    <row r="49" spans="1:15" ht="24" customHeight="1" x14ac:dyDescent="0.2">
      <c r="A49" s="27"/>
      <c r="B49" s="28"/>
      <c r="C49" s="27"/>
      <c r="D49" s="34" t="s">
        <v>175</v>
      </c>
      <c r="E49" s="29"/>
      <c r="F49" s="30">
        <v>2</v>
      </c>
      <c r="G49" s="30"/>
      <c r="H49" s="30"/>
      <c r="I49" s="30">
        <v>32</v>
      </c>
      <c r="J49" s="30"/>
      <c r="K49" s="30"/>
      <c r="L49" s="30">
        <f>I49*F49</f>
        <v>64</v>
      </c>
      <c r="M49" s="30"/>
      <c r="N49" s="30">
        <f>L49</f>
        <v>64</v>
      </c>
      <c r="O49" s="30"/>
    </row>
    <row r="50" spans="1:15" ht="24" customHeight="1" x14ac:dyDescent="0.2">
      <c r="A50" s="11" t="s">
        <v>239</v>
      </c>
      <c r="B50" s="22" t="s">
        <v>67</v>
      </c>
      <c r="C50" s="11" t="s">
        <v>14</v>
      </c>
      <c r="D50" s="11" t="s">
        <v>68</v>
      </c>
      <c r="E50" s="23" t="s">
        <v>156</v>
      </c>
      <c r="F50" s="24"/>
      <c r="G50" s="24"/>
      <c r="H50" s="24"/>
      <c r="I50" s="24"/>
      <c r="J50" s="24"/>
      <c r="K50" s="24"/>
      <c r="L50" s="24"/>
      <c r="M50" s="24"/>
      <c r="N50" s="24">
        <f>N51</f>
        <v>220.00000000000003</v>
      </c>
      <c r="O50" s="24"/>
    </row>
    <row r="51" spans="1:15" ht="24" customHeight="1" x14ac:dyDescent="0.2">
      <c r="A51" s="27"/>
      <c r="B51" s="28"/>
      <c r="C51" s="27"/>
      <c r="D51" s="34" t="s">
        <v>176</v>
      </c>
      <c r="E51" s="29"/>
      <c r="F51" s="30"/>
      <c r="G51" s="30"/>
      <c r="H51" s="30"/>
      <c r="I51" s="30"/>
      <c r="J51" s="30">
        <f>100*2.2</f>
        <v>220.00000000000003</v>
      </c>
      <c r="K51" s="30"/>
      <c r="L51" s="30">
        <f>J51</f>
        <v>220.00000000000003</v>
      </c>
      <c r="M51" s="30"/>
      <c r="N51" s="30">
        <f>L51</f>
        <v>220.00000000000003</v>
      </c>
      <c r="O51" s="30"/>
    </row>
    <row r="52" spans="1:15" ht="24" customHeight="1" x14ac:dyDescent="0.2">
      <c r="A52" s="11" t="s">
        <v>240</v>
      </c>
      <c r="B52" s="22" t="s">
        <v>218</v>
      </c>
      <c r="C52" s="11" t="s">
        <v>3</v>
      </c>
      <c r="D52" s="11" t="s">
        <v>70</v>
      </c>
      <c r="E52" s="23" t="s">
        <v>71</v>
      </c>
      <c r="F52" s="24">
        <v>1</v>
      </c>
      <c r="G52" s="24"/>
      <c r="H52" s="24"/>
      <c r="I52" s="24"/>
      <c r="J52" s="24"/>
      <c r="K52" s="24"/>
      <c r="L52" s="24"/>
      <c r="M52" s="24"/>
      <c r="N52" s="24">
        <f>F52</f>
        <v>1</v>
      </c>
      <c r="O52" s="24"/>
    </row>
    <row r="53" spans="1:15" ht="24" customHeight="1" x14ac:dyDescent="0.2">
      <c r="A53" s="7">
        <v>7</v>
      </c>
      <c r="B53" s="7"/>
      <c r="C53" s="7"/>
      <c r="D53" s="7" t="s">
        <v>73</v>
      </c>
      <c r="E53" s="7"/>
      <c r="F53" s="26"/>
      <c r="G53" s="26"/>
      <c r="H53" s="26"/>
      <c r="I53" s="26"/>
      <c r="J53" s="26"/>
      <c r="K53" s="26"/>
      <c r="L53" s="26"/>
      <c r="M53" s="26"/>
      <c r="N53" s="26"/>
      <c r="O53" s="26"/>
    </row>
    <row r="54" spans="1:15" ht="24" customHeight="1" x14ac:dyDescent="0.2">
      <c r="A54" s="11" t="s">
        <v>242</v>
      </c>
      <c r="B54" s="22" t="s">
        <v>74</v>
      </c>
      <c r="C54" s="11" t="s">
        <v>75</v>
      </c>
      <c r="D54" s="11" t="s">
        <v>177</v>
      </c>
      <c r="E54" s="23" t="s">
        <v>10</v>
      </c>
      <c r="F54" s="24"/>
      <c r="G54" s="24"/>
      <c r="H54" s="24"/>
      <c r="I54" s="24"/>
      <c r="J54" s="24"/>
      <c r="K54" s="24"/>
      <c r="L54" s="24"/>
      <c r="M54" s="24"/>
      <c r="N54" s="24">
        <f>N55</f>
        <v>40</v>
      </c>
      <c r="O54" s="24"/>
    </row>
    <row r="55" spans="1:15" ht="24" customHeight="1" x14ac:dyDescent="0.2">
      <c r="A55" s="27"/>
      <c r="B55" s="28"/>
      <c r="C55" s="27"/>
      <c r="D55" s="34" t="s">
        <v>178</v>
      </c>
      <c r="E55" s="29"/>
      <c r="F55" s="30">
        <v>40</v>
      </c>
      <c r="G55" s="30"/>
      <c r="H55" s="30"/>
      <c r="I55" s="30"/>
      <c r="J55" s="30"/>
      <c r="K55" s="30"/>
      <c r="L55" s="30">
        <f>F55</f>
        <v>40</v>
      </c>
      <c r="M55" s="30"/>
      <c r="N55" s="30">
        <f>L55</f>
        <v>40</v>
      </c>
      <c r="O55" s="30"/>
    </row>
    <row r="56" spans="1:15" ht="24" customHeight="1" x14ac:dyDescent="0.2">
      <c r="A56" s="11" t="s">
        <v>243</v>
      </c>
      <c r="B56" s="22" t="s">
        <v>77</v>
      </c>
      <c r="C56" s="11" t="s">
        <v>75</v>
      </c>
      <c r="D56" s="11" t="s">
        <v>179</v>
      </c>
      <c r="E56" s="23" t="s">
        <v>10</v>
      </c>
      <c r="F56" s="24"/>
      <c r="G56" s="24"/>
      <c r="H56" s="24"/>
      <c r="I56" s="24"/>
      <c r="J56" s="24"/>
      <c r="K56" s="24"/>
      <c r="L56" s="24"/>
      <c r="M56" s="24"/>
      <c r="N56" s="24">
        <f>N57</f>
        <v>10</v>
      </c>
      <c r="O56" s="24"/>
    </row>
    <row r="57" spans="1:15" ht="24" customHeight="1" x14ac:dyDescent="0.2">
      <c r="A57" s="27"/>
      <c r="B57" s="28"/>
      <c r="C57" s="27"/>
      <c r="D57" s="34" t="s">
        <v>180</v>
      </c>
      <c r="E57" s="29"/>
      <c r="F57" s="30">
        <v>10</v>
      </c>
      <c r="G57" s="30"/>
      <c r="H57" s="30"/>
      <c r="I57" s="30"/>
      <c r="J57" s="30"/>
      <c r="K57" s="30"/>
      <c r="L57" s="30">
        <f>F57</f>
        <v>10</v>
      </c>
      <c r="M57" s="30"/>
      <c r="N57" s="30">
        <f>L57</f>
        <v>10</v>
      </c>
      <c r="O57" s="30"/>
    </row>
    <row r="58" spans="1:15" ht="24" customHeight="1" x14ac:dyDescent="0.2">
      <c r="A58" s="11" t="s">
        <v>244</v>
      </c>
      <c r="B58" s="22" t="s">
        <v>79</v>
      </c>
      <c r="C58" s="11" t="s">
        <v>14</v>
      </c>
      <c r="D58" s="11" t="s">
        <v>80</v>
      </c>
      <c r="E58" s="23" t="s">
        <v>156</v>
      </c>
      <c r="F58" s="24"/>
      <c r="G58" s="24"/>
      <c r="H58" s="24"/>
      <c r="I58" s="24"/>
      <c r="J58" s="24"/>
      <c r="K58" s="24"/>
      <c r="L58" s="24"/>
      <c r="M58" s="24"/>
      <c r="N58" s="24">
        <f>N59</f>
        <v>5573</v>
      </c>
      <c r="O58" s="24"/>
    </row>
    <row r="59" spans="1:15" ht="24" customHeight="1" x14ac:dyDescent="0.2">
      <c r="A59" s="27"/>
      <c r="B59" s="28"/>
      <c r="C59" s="27"/>
      <c r="D59" s="34" t="s">
        <v>181</v>
      </c>
      <c r="E59" s="29"/>
      <c r="F59" s="30"/>
      <c r="G59" s="30"/>
      <c r="H59" s="30"/>
      <c r="I59" s="30"/>
      <c r="J59" s="30">
        <v>5573</v>
      </c>
      <c r="K59" s="30"/>
      <c r="L59" s="30">
        <f>J59</f>
        <v>5573</v>
      </c>
      <c r="M59" s="30"/>
      <c r="N59" s="30">
        <f>L59</f>
        <v>5573</v>
      </c>
      <c r="O59" s="30"/>
    </row>
    <row r="60" spans="1:15" ht="24" customHeight="1" x14ac:dyDescent="0.2">
      <c r="A60" s="11" t="s">
        <v>245</v>
      </c>
      <c r="B60" s="22" t="s">
        <v>40</v>
      </c>
      <c r="C60" s="11" t="s">
        <v>41</v>
      </c>
      <c r="D60" s="11" t="s">
        <v>42</v>
      </c>
      <c r="E60" s="23" t="s">
        <v>165</v>
      </c>
      <c r="F60" s="24"/>
      <c r="G60" s="24"/>
      <c r="H60" s="24"/>
      <c r="I60" s="24"/>
      <c r="J60" s="24"/>
      <c r="K60" s="24"/>
      <c r="L60" s="24"/>
      <c r="M60" s="24"/>
      <c r="N60" s="24">
        <f>SUM(N61:N63)</f>
        <v>1654.6000000000001</v>
      </c>
      <c r="O60" s="24"/>
    </row>
    <row r="61" spans="1:15" ht="24" customHeight="1" x14ac:dyDescent="0.2">
      <c r="A61" s="27"/>
      <c r="B61" s="28"/>
      <c r="C61" s="27"/>
      <c r="D61" s="34" t="s">
        <v>181</v>
      </c>
      <c r="E61" s="29"/>
      <c r="F61" s="30"/>
      <c r="G61" s="30"/>
      <c r="H61" s="30"/>
      <c r="I61" s="37"/>
      <c r="J61" s="30">
        <f>N58</f>
        <v>5573</v>
      </c>
      <c r="K61" s="30">
        <f>J61*0.2</f>
        <v>1114.6000000000001</v>
      </c>
      <c r="L61" s="30">
        <f>K61</f>
        <v>1114.6000000000001</v>
      </c>
      <c r="M61" s="30"/>
      <c r="N61" s="30">
        <f>L61</f>
        <v>1114.6000000000001</v>
      </c>
      <c r="O61" s="38" t="s">
        <v>182</v>
      </c>
    </row>
    <row r="62" spans="1:15" ht="28.5" x14ac:dyDescent="0.2">
      <c r="A62" s="27"/>
      <c r="B62" s="28"/>
      <c r="C62" s="27"/>
      <c r="D62" s="34" t="s">
        <v>178</v>
      </c>
      <c r="E62" s="29"/>
      <c r="F62" s="30">
        <f>N55</f>
        <v>40</v>
      </c>
      <c r="G62" s="30"/>
      <c r="H62" s="30"/>
      <c r="I62" s="30"/>
      <c r="J62" s="30"/>
      <c r="K62" s="30">
        <f>F62*9.5</f>
        <v>380</v>
      </c>
      <c r="L62" s="30">
        <f>K62</f>
        <v>380</v>
      </c>
      <c r="M62" s="30"/>
      <c r="N62" s="30">
        <f>L62</f>
        <v>380</v>
      </c>
      <c r="O62" s="38" t="s">
        <v>183</v>
      </c>
    </row>
    <row r="63" spans="1:15" ht="28.5" x14ac:dyDescent="0.2">
      <c r="A63" s="27"/>
      <c r="B63" s="28"/>
      <c r="C63" s="27"/>
      <c r="D63" s="34" t="s">
        <v>180</v>
      </c>
      <c r="E63" s="29"/>
      <c r="F63" s="30">
        <f>N57</f>
        <v>10</v>
      </c>
      <c r="G63" s="30"/>
      <c r="H63" s="30"/>
      <c r="I63" s="30"/>
      <c r="J63" s="30"/>
      <c r="K63" s="30">
        <f>F63*16</f>
        <v>160</v>
      </c>
      <c r="L63" s="30">
        <f>K63</f>
        <v>160</v>
      </c>
      <c r="M63" s="30"/>
      <c r="N63" s="30">
        <f>L63</f>
        <v>160</v>
      </c>
      <c r="O63" s="38" t="s">
        <v>184</v>
      </c>
    </row>
    <row r="64" spans="1:15" ht="24" customHeight="1" x14ac:dyDescent="0.2">
      <c r="A64" s="11" t="s">
        <v>246</v>
      </c>
      <c r="B64" s="22" t="s">
        <v>81</v>
      </c>
      <c r="C64" s="11" t="s">
        <v>64</v>
      </c>
      <c r="D64" s="11" t="s">
        <v>185</v>
      </c>
      <c r="E64" s="23" t="s">
        <v>165</v>
      </c>
      <c r="F64" s="24"/>
      <c r="G64" s="24"/>
      <c r="H64" s="24"/>
      <c r="I64" s="24"/>
      <c r="J64" s="24"/>
      <c r="K64" s="24"/>
      <c r="L64" s="24"/>
      <c r="M64" s="24"/>
      <c r="N64" s="24">
        <f>SUM(N65:N67)</f>
        <v>1654.6000000000001</v>
      </c>
      <c r="O64" s="24"/>
    </row>
    <row r="65" spans="1:15" ht="24" customHeight="1" x14ac:dyDescent="0.2">
      <c r="A65" s="27"/>
      <c r="B65" s="28"/>
      <c r="C65" s="27"/>
      <c r="D65" s="34" t="s">
        <v>181</v>
      </c>
      <c r="E65" s="29"/>
      <c r="F65" s="30"/>
      <c r="G65" s="30"/>
      <c r="H65" s="30"/>
      <c r="I65" s="37"/>
      <c r="J65" s="30">
        <f>J61</f>
        <v>5573</v>
      </c>
      <c r="K65" s="30">
        <f>J65*0.2</f>
        <v>1114.6000000000001</v>
      </c>
      <c r="L65" s="30">
        <f>K65</f>
        <v>1114.6000000000001</v>
      </c>
      <c r="M65" s="30"/>
      <c r="N65" s="30">
        <f>L65</f>
        <v>1114.6000000000001</v>
      </c>
      <c r="O65" s="38" t="s">
        <v>182</v>
      </c>
    </row>
    <row r="66" spans="1:15" ht="28.5" x14ac:dyDescent="0.2">
      <c r="A66" s="27"/>
      <c r="B66" s="28"/>
      <c r="C66" s="27"/>
      <c r="D66" s="34" t="s">
        <v>178</v>
      </c>
      <c r="E66" s="29"/>
      <c r="F66" s="30">
        <f>F62</f>
        <v>40</v>
      </c>
      <c r="G66" s="30"/>
      <c r="H66" s="30"/>
      <c r="I66" s="30"/>
      <c r="J66" s="30"/>
      <c r="K66" s="30">
        <f>F66*9.5</f>
        <v>380</v>
      </c>
      <c r="L66" s="30">
        <f>K66</f>
        <v>380</v>
      </c>
      <c r="M66" s="30"/>
      <c r="N66" s="30">
        <f>L66</f>
        <v>380</v>
      </c>
      <c r="O66" s="38" t="s">
        <v>183</v>
      </c>
    </row>
    <row r="67" spans="1:15" ht="28.5" x14ac:dyDescent="0.2">
      <c r="A67" s="27"/>
      <c r="B67" s="28"/>
      <c r="C67" s="27"/>
      <c r="D67" s="34" t="s">
        <v>180</v>
      </c>
      <c r="E67" s="29"/>
      <c r="F67" s="30">
        <f>F63</f>
        <v>10</v>
      </c>
      <c r="G67" s="30"/>
      <c r="H67" s="30"/>
      <c r="I67" s="30"/>
      <c r="J67" s="30"/>
      <c r="K67" s="30">
        <f>F67*16</f>
        <v>160</v>
      </c>
      <c r="L67" s="30">
        <f>K67</f>
        <v>160</v>
      </c>
      <c r="M67" s="30"/>
      <c r="N67" s="30">
        <f>L67</f>
        <v>160</v>
      </c>
      <c r="O67" s="38" t="s">
        <v>184</v>
      </c>
    </row>
    <row r="68" spans="1:15" ht="36" customHeight="1" x14ac:dyDescent="0.2">
      <c r="A68" s="11" t="s">
        <v>247</v>
      </c>
      <c r="B68" s="22" t="s">
        <v>46</v>
      </c>
      <c r="C68" s="11" t="s">
        <v>14</v>
      </c>
      <c r="D68" s="11" t="s">
        <v>47</v>
      </c>
      <c r="E68" s="23" t="s">
        <v>48</v>
      </c>
      <c r="F68" s="24"/>
      <c r="G68" s="24"/>
      <c r="H68" s="24"/>
      <c r="I68" s="24"/>
      <c r="J68" s="24"/>
      <c r="K68" s="24"/>
      <c r="L68" s="24"/>
      <c r="M68" s="24"/>
      <c r="N68" s="24">
        <f>N69</f>
        <v>49638.000000000007</v>
      </c>
      <c r="O68" s="24"/>
    </row>
    <row r="69" spans="1:15" ht="24" customHeight="1" x14ac:dyDescent="0.2">
      <c r="A69" s="27"/>
      <c r="B69" s="28"/>
      <c r="C69" s="27"/>
      <c r="D69" s="34" t="s">
        <v>186</v>
      </c>
      <c r="E69" s="29"/>
      <c r="F69" s="30"/>
      <c r="G69" s="30"/>
      <c r="H69" s="30"/>
      <c r="I69" s="30"/>
      <c r="J69" s="30"/>
      <c r="K69" s="30">
        <f>N64</f>
        <v>1654.6000000000001</v>
      </c>
      <c r="L69" s="30">
        <f>K69</f>
        <v>1654.6000000000001</v>
      </c>
      <c r="M69" s="30">
        <v>30</v>
      </c>
      <c r="N69" s="30">
        <f>L69*M69</f>
        <v>49638.000000000007</v>
      </c>
      <c r="O69" s="30" t="s">
        <v>187</v>
      </c>
    </row>
    <row r="70" spans="1:15" ht="24" customHeight="1" x14ac:dyDescent="0.2">
      <c r="A70" s="7">
        <v>8</v>
      </c>
      <c r="B70" s="7"/>
      <c r="C70" s="7"/>
      <c r="D70" s="7" t="s">
        <v>84</v>
      </c>
      <c r="E70" s="7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1:15" ht="24" customHeight="1" x14ac:dyDescent="0.2">
      <c r="A71" s="11" t="s">
        <v>248</v>
      </c>
      <c r="B71" s="22" t="s">
        <v>85</v>
      </c>
      <c r="C71" s="11" t="s">
        <v>41</v>
      </c>
      <c r="D71" s="11" t="s">
        <v>86</v>
      </c>
      <c r="E71" s="23" t="s">
        <v>165</v>
      </c>
      <c r="F71" s="24"/>
      <c r="G71" s="24"/>
      <c r="H71" s="24"/>
      <c r="I71" s="24"/>
      <c r="J71" s="24"/>
      <c r="K71" s="24"/>
      <c r="L71" s="24"/>
      <c r="M71" s="24"/>
      <c r="N71" s="24">
        <f>N72</f>
        <v>2868</v>
      </c>
      <c r="O71" s="24"/>
    </row>
    <row r="72" spans="1:15" ht="24" customHeight="1" x14ac:dyDescent="0.2">
      <c r="A72" s="27"/>
      <c r="B72" s="28"/>
      <c r="C72" s="27"/>
      <c r="D72" s="34" t="s">
        <v>188</v>
      </c>
      <c r="E72" s="29"/>
      <c r="F72" s="30"/>
      <c r="G72" s="30"/>
      <c r="H72" s="30"/>
      <c r="I72" s="30"/>
      <c r="J72" s="30"/>
      <c r="K72" s="30">
        <v>2868</v>
      </c>
      <c r="L72" s="30">
        <f>K72</f>
        <v>2868</v>
      </c>
      <c r="M72" s="30"/>
      <c r="N72" s="30">
        <f>L72</f>
        <v>2868</v>
      </c>
      <c r="O72" s="30"/>
    </row>
    <row r="73" spans="1:15" ht="24" customHeight="1" x14ac:dyDescent="0.2">
      <c r="A73" s="11" t="s">
        <v>249</v>
      </c>
      <c r="B73" s="22" t="s">
        <v>87</v>
      </c>
      <c r="C73" s="11" t="s">
        <v>3</v>
      </c>
      <c r="D73" s="11" t="s">
        <v>88</v>
      </c>
      <c r="E73" s="23" t="s">
        <v>165</v>
      </c>
      <c r="F73" s="24"/>
      <c r="G73" s="24"/>
      <c r="H73" s="24"/>
      <c r="I73" s="24"/>
      <c r="J73" s="24"/>
      <c r="K73" s="24"/>
      <c r="L73" s="24"/>
      <c r="M73" s="24"/>
      <c r="N73" s="24">
        <f>N74</f>
        <v>3728.4</v>
      </c>
      <c r="O73" s="24"/>
    </row>
    <row r="74" spans="1:15" ht="24" customHeight="1" x14ac:dyDescent="0.2">
      <c r="A74" s="27"/>
      <c r="B74" s="28"/>
      <c r="C74" s="27"/>
      <c r="D74" s="34" t="s">
        <v>188</v>
      </c>
      <c r="E74" s="29"/>
      <c r="F74" s="30"/>
      <c r="G74" s="30"/>
      <c r="H74" s="30"/>
      <c r="I74" s="30"/>
      <c r="J74" s="30"/>
      <c r="K74" s="30">
        <f>N71</f>
        <v>2868</v>
      </c>
      <c r="L74" s="30"/>
      <c r="M74" s="30">
        <v>1.3</v>
      </c>
      <c r="N74" s="30">
        <f>K74*M74</f>
        <v>3728.4</v>
      </c>
      <c r="O74" s="30" t="s">
        <v>189</v>
      </c>
    </row>
    <row r="75" spans="1:15" ht="24" customHeight="1" x14ac:dyDescent="0.2">
      <c r="A75" s="11" t="s">
        <v>250</v>
      </c>
      <c r="B75" s="22" t="s">
        <v>40</v>
      </c>
      <c r="C75" s="11" t="s">
        <v>41</v>
      </c>
      <c r="D75" s="11" t="s">
        <v>42</v>
      </c>
      <c r="E75" s="23" t="s">
        <v>165</v>
      </c>
      <c r="F75" s="24"/>
      <c r="G75" s="24"/>
      <c r="H75" s="24"/>
      <c r="I75" s="24"/>
      <c r="J75" s="24"/>
      <c r="K75" s="24"/>
      <c r="L75" s="24"/>
      <c r="M75" s="24"/>
      <c r="N75" s="24">
        <f>N76</f>
        <v>3728.4</v>
      </c>
      <c r="O75" s="24"/>
    </row>
    <row r="76" spans="1:15" ht="24" customHeight="1" x14ac:dyDescent="0.2">
      <c r="A76" s="27"/>
      <c r="B76" s="28"/>
      <c r="C76" s="27"/>
      <c r="D76" s="34" t="s">
        <v>188</v>
      </c>
      <c r="E76" s="29"/>
      <c r="F76" s="30"/>
      <c r="G76" s="30"/>
      <c r="H76" s="30"/>
      <c r="I76" s="30"/>
      <c r="J76" s="30"/>
      <c r="K76" s="30">
        <f>K74</f>
        <v>2868</v>
      </c>
      <c r="L76" s="30"/>
      <c r="M76" s="30">
        <v>1.3</v>
      </c>
      <c r="N76" s="30">
        <f>K76*M76</f>
        <v>3728.4</v>
      </c>
      <c r="O76" s="30" t="s">
        <v>189</v>
      </c>
    </row>
    <row r="77" spans="1:15" ht="24" customHeight="1" x14ac:dyDescent="0.2">
      <c r="A77" s="11" t="s">
        <v>251</v>
      </c>
      <c r="B77" s="22" t="s">
        <v>81</v>
      </c>
      <c r="C77" s="11" t="s">
        <v>64</v>
      </c>
      <c r="D77" s="11" t="s">
        <v>185</v>
      </c>
      <c r="E77" s="23" t="s">
        <v>165</v>
      </c>
      <c r="F77" s="24"/>
      <c r="G77" s="24"/>
      <c r="H77" s="24"/>
      <c r="I77" s="24"/>
      <c r="J77" s="24"/>
      <c r="K77" s="24"/>
      <c r="L77" s="24"/>
      <c r="M77" s="24"/>
      <c r="N77" s="24">
        <f>N78</f>
        <v>3728.4</v>
      </c>
      <c r="O77" s="24"/>
    </row>
    <row r="78" spans="1:15" ht="24" customHeight="1" x14ac:dyDescent="0.2">
      <c r="A78" s="27"/>
      <c r="B78" s="28"/>
      <c r="C78" s="27"/>
      <c r="D78" s="34" t="s">
        <v>188</v>
      </c>
      <c r="E78" s="29"/>
      <c r="F78" s="30"/>
      <c r="G78" s="30"/>
      <c r="H78" s="30"/>
      <c r="I78" s="30"/>
      <c r="J78" s="30"/>
      <c r="K78" s="30">
        <f>K76</f>
        <v>2868</v>
      </c>
      <c r="L78" s="30"/>
      <c r="M78" s="30">
        <v>1.3</v>
      </c>
      <c r="N78" s="30">
        <f>K78*M78</f>
        <v>3728.4</v>
      </c>
      <c r="O78" s="30" t="s">
        <v>189</v>
      </c>
    </row>
    <row r="79" spans="1:15" ht="36" customHeight="1" x14ac:dyDescent="0.2">
      <c r="A79" s="11" t="s">
        <v>252</v>
      </c>
      <c r="B79" s="22" t="s">
        <v>46</v>
      </c>
      <c r="C79" s="11" t="s">
        <v>14</v>
      </c>
      <c r="D79" s="11" t="s">
        <v>47</v>
      </c>
      <c r="E79" s="23" t="s">
        <v>48</v>
      </c>
      <c r="F79" s="39"/>
      <c r="G79" s="39"/>
      <c r="H79" s="39"/>
      <c r="I79" s="39"/>
      <c r="J79" s="39"/>
      <c r="K79" s="39"/>
      <c r="L79" s="39"/>
      <c r="M79" s="39"/>
      <c r="N79" s="39">
        <f>N80</f>
        <v>111852</v>
      </c>
      <c r="O79" s="24"/>
    </row>
    <row r="80" spans="1:15" ht="24" customHeight="1" x14ac:dyDescent="0.2">
      <c r="A80" s="27"/>
      <c r="B80" s="28"/>
      <c r="C80" s="27"/>
      <c r="D80" s="34" t="s">
        <v>188</v>
      </c>
      <c r="E80" s="29"/>
      <c r="F80" s="30"/>
      <c r="G80" s="30"/>
      <c r="H80" s="30"/>
      <c r="I80" s="30"/>
      <c r="J80" s="30"/>
      <c r="K80" s="30">
        <f>N77</f>
        <v>3728.4</v>
      </c>
      <c r="L80" s="30"/>
      <c r="M80" s="30">
        <v>30</v>
      </c>
      <c r="N80" s="30">
        <f>K80*M80</f>
        <v>111852</v>
      </c>
      <c r="O80" s="30" t="s">
        <v>167</v>
      </c>
    </row>
    <row r="81" spans="1:15" ht="24" customHeight="1" x14ac:dyDescent="0.2">
      <c r="A81" s="7">
        <v>9</v>
      </c>
      <c r="B81" s="7"/>
      <c r="C81" s="7"/>
      <c r="D81" s="7" t="s">
        <v>90</v>
      </c>
      <c r="E81" s="7"/>
      <c r="F81" s="40"/>
      <c r="G81" s="40"/>
      <c r="H81" s="40"/>
      <c r="I81" s="40"/>
      <c r="J81" s="40"/>
      <c r="K81" s="40"/>
      <c r="L81" s="40"/>
      <c r="M81" s="40"/>
      <c r="N81" s="40"/>
      <c r="O81" s="26"/>
    </row>
    <row r="82" spans="1:15" ht="48" customHeight="1" x14ac:dyDescent="0.2">
      <c r="A82" s="11" t="s">
        <v>253</v>
      </c>
      <c r="B82" s="22" t="s">
        <v>91</v>
      </c>
      <c r="C82" s="11" t="s">
        <v>14</v>
      </c>
      <c r="D82" s="11" t="s">
        <v>92</v>
      </c>
      <c r="E82" s="23" t="s">
        <v>29</v>
      </c>
      <c r="F82" s="39"/>
      <c r="G82" s="39"/>
      <c r="H82" s="39"/>
      <c r="I82" s="39"/>
      <c r="J82" s="39"/>
      <c r="K82" s="39"/>
      <c r="L82" s="39"/>
      <c r="M82" s="39"/>
      <c r="N82" s="39">
        <f>SUM(N83:N84)</f>
        <v>38480</v>
      </c>
      <c r="O82" s="24"/>
    </row>
    <row r="83" spans="1:15" ht="24" customHeight="1" x14ac:dyDescent="0.2">
      <c r="A83" s="27"/>
      <c r="B83" s="28"/>
      <c r="C83" s="27"/>
      <c r="D83" s="34" t="s">
        <v>221</v>
      </c>
      <c r="E83" s="29"/>
      <c r="F83" s="30">
        <v>1198</v>
      </c>
      <c r="G83" s="30">
        <v>14</v>
      </c>
      <c r="H83" s="30"/>
      <c r="I83" s="30"/>
      <c r="J83" s="30"/>
      <c r="K83" s="30"/>
      <c r="L83" s="30">
        <f>F83*G83</f>
        <v>16772</v>
      </c>
      <c r="M83" s="30"/>
      <c r="N83" s="30">
        <f>L83</f>
        <v>16772</v>
      </c>
      <c r="O83" s="30"/>
    </row>
    <row r="84" spans="1:15" ht="24" customHeight="1" x14ac:dyDescent="0.2">
      <c r="A84" s="27"/>
      <c r="B84" s="28"/>
      <c r="C84" s="27"/>
      <c r="D84" s="34" t="s">
        <v>222</v>
      </c>
      <c r="E84" s="29"/>
      <c r="F84" s="30">
        <v>1809</v>
      </c>
      <c r="G84" s="30">
        <v>12</v>
      </c>
      <c r="H84" s="30"/>
      <c r="I84" s="30"/>
      <c r="J84" s="30"/>
      <c r="K84" s="30"/>
      <c r="L84" s="30">
        <f t="shared" ref="L84" si="3">F84*G84</f>
        <v>21708</v>
      </c>
      <c r="M84" s="30"/>
      <c r="N84" s="30">
        <f t="shared" ref="N84" si="4">L84</f>
        <v>21708</v>
      </c>
      <c r="O84" s="30"/>
    </row>
    <row r="85" spans="1:15" ht="24" customHeight="1" x14ac:dyDescent="0.2">
      <c r="A85" s="11" t="s">
        <v>254</v>
      </c>
      <c r="B85" s="22" t="s">
        <v>93</v>
      </c>
      <c r="C85" s="11" t="s">
        <v>3</v>
      </c>
      <c r="D85" s="11" t="s">
        <v>94</v>
      </c>
      <c r="E85" s="23" t="s">
        <v>95</v>
      </c>
      <c r="F85" s="39"/>
      <c r="G85" s="24"/>
      <c r="H85" s="39"/>
      <c r="I85" s="39"/>
      <c r="J85" s="39"/>
      <c r="K85" s="39"/>
      <c r="L85" s="39"/>
      <c r="M85" s="39"/>
      <c r="N85" s="39">
        <f>N86</f>
        <v>83595</v>
      </c>
      <c r="O85" s="24"/>
    </row>
    <row r="86" spans="1:15" ht="24.75" customHeight="1" x14ac:dyDescent="0.2">
      <c r="A86" s="33"/>
      <c r="B86" s="34"/>
      <c r="C86" s="34"/>
      <c r="D86" s="34" t="s">
        <v>190</v>
      </c>
      <c r="E86" s="35"/>
      <c r="F86" s="41"/>
      <c r="G86" s="30"/>
      <c r="H86" s="30"/>
      <c r="I86" s="30"/>
      <c r="J86" s="30">
        <v>5573</v>
      </c>
      <c r="K86" s="30"/>
      <c r="L86" s="30">
        <f>J86</f>
        <v>5573</v>
      </c>
      <c r="M86" s="30">
        <f>18-3</f>
        <v>15</v>
      </c>
      <c r="N86" s="30">
        <f>L86*M86</f>
        <v>83595</v>
      </c>
      <c r="O86" s="30"/>
    </row>
    <row r="87" spans="1:15" ht="24" customHeight="1" x14ac:dyDescent="0.2">
      <c r="A87" s="11" t="s">
        <v>255</v>
      </c>
      <c r="B87" s="22" t="s">
        <v>96</v>
      </c>
      <c r="C87" s="11" t="s">
        <v>41</v>
      </c>
      <c r="D87" s="11" t="s">
        <v>97</v>
      </c>
      <c r="E87" s="23" t="s">
        <v>29</v>
      </c>
      <c r="F87" s="24"/>
      <c r="G87" s="24"/>
      <c r="H87" s="24"/>
      <c r="I87" s="24"/>
      <c r="J87" s="24"/>
      <c r="K87" s="24"/>
      <c r="L87" s="24"/>
      <c r="M87" s="24"/>
      <c r="N87" s="24">
        <f>N88</f>
        <v>38480</v>
      </c>
      <c r="O87" s="24"/>
    </row>
    <row r="88" spans="1:15" ht="24.75" customHeight="1" x14ac:dyDescent="0.2">
      <c r="A88" s="33"/>
      <c r="B88" s="34"/>
      <c r="C88" s="34"/>
      <c r="D88" s="34" t="s">
        <v>191</v>
      </c>
      <c r="E88" s="35"/>
      <c r="F88" s="41"/>
      <c r="G88" s="30">
        <f>N82</f>
        <v>38480</v>
      </c>
      <c r="H88" s="30"/>
      <c r="I88" s="30"/>
      <c r="J88" s="30"/>
      <c r="K88" s="30"/>
      <c r="L88" s="30">
        <f>G88</f>
        <v>38480</v>
      </c>
      <c r="M88" s="30"/>
      <c r="N88" s="30">
        <f>L88</f>
        <v>38480</v>
      </c>
      <c r="O88" s="31"/>
    </row>
    <row r="89" spans="1:15" ht="60" customHeight="1" x14ac:dyDescent="0.2">
      <c r="A89" s="11" t="s">
        <v>256</v>
      </c>
      <c r="B89" s="22" t="s">
        <v>98</v>
      </c>
      <c r="C89" s="11" t="s">
        <v>3</v>
      </c>
      <c r="D89" s="11" t="s">
        <v>99</v>
      </c>
      <c r="E89" s="23" t="s">
        <v>156</v>
      </c>
      <c r="F89" s="24"/>
      <c r="G89" s="24"/>
      <c r="H89" s="24"/>
      <c r="I89" s="24"/>
      <c r="J89" s="24"/>
      <c r="K89" s="24"/>
      <c r="L89" s="24"/>
      <c r="M89" s="24"/>
      <c r="N89" s="24">
        <f>N90</f>
        <v>5573</v>
      </c>
      <c r="O89" s="24"/>
    </row>
    <row r="90" spans="1:15" ht="29.25" customHeight="1" x14ac:dyDescent="0.2">
      <c r="A90" s="27"/>
      <c r="B90" s="28"/>
      <c r="C90" s="27"/>
      <c r="D90" s="34" t="s">
        <v>192</v>
      </c>
      <c r="E90" s="29"/>
      <c r="F90" s="30"/>
      <c r="G90" s="30"/>
      <c r="H90" s="30"/>
      <c r="I90" s="30"/>
      <c r="J90" s="30">
        <f>J86</f>
        <v>5573</v>
      </c>
      <c r="K90" s="30"/>
      <c r="L90" s="30">
        <f>J90</f>
        <v>5573</v>
      </c>
      <c r="M90" s="30"/>
      <c r="N90" s="30">
        <f>L90</f>
        <v>5573</v>
      </c>
      <c r="O90" s="30"/>
    </row>
    <row r="91" spans="1:15" ht="36" customHeight="1" x14ac:dyDescent="0.2">
      <c r="A91" s="11" t="s">
        <v>257</v>
      </c>
      <c r="B91" s="22" t="s">
        <v>100</v>
      </c>
      <c r="C91" s="11" t="s">
        <v>14</v>
      </c>
      <c r="D91" s="11" t="s">
        <v>101</v>
      </c>
      <c r="E91" s="23" t="s">
        <v>10</v>
      </c>
      <c r="F91" s="24"/>
      <c r="G91" s="24"/>
      <c r="H91" s="24"/>
      <c r="I91" s="24"/>
      <c r="J91" s="24"/>
      <c r="K91" s="24"/>
      <c r="L91" s="24"/>
      <c r="M91" s="24"/>
      <c r="N91" s="24">
        <f>SUM(N92:N93)</f>
        <v>3007</v>
      </c>
      <c r="O91" s="24"/>
    </row>
    <row r="92" spans="1:15" ht="29.25" customHeight="1" x14ac:dyDescent="0.2">
      <c r="A92" s="27"/>
      <c r="B92" s="28"/>
      <c r="C92" s="27"/>
      <c r="D92" s="34" t="s">
        <v>221</v>
      </c>
      <c r="E92" s="29"/>
      <c r="F92" s="30">
        <f>F83</f>
        <v>1198</v>
      </c>
      <c r="G92" s="30"/>
      <c r="H92" s="30"/>
      <c r="I92" s="30"/>
      <c r="J92" s="30"/>
      <c r="K92" s="30"/>
      <c r="L92" s="30">
        <f>F92</f>
        <v>1198</v>
      </c>
      <c r="M92" s="30"/>
      <c r="N92" s="30">
        <f>L92</f>
        <v>1198</v>
      </c>
      <c r="O92" s="30"/>
    </row>
    <row r="93" spans="1:15" ht="29.25" customHeight="1" x14ac:dyDescent="0.2">
      <c r="A93" s="27"/>
      <c r="B93" s="28"/>
      <c r="C93" s="27"/>
      <c r="D93" s="34" t="s">
        <v>222</v>
      </c>
      <c r="E93" s="29"/>
      <c r="F93" s="30">
        <f>F84</f>
        <v>1809</v>
      </c>
      <c r="G93" s="30"/>
      <c r="H93" s="30"/>
      <c r="I93" s="30"/>
      <c r="J93" s="30"/>
      <c r="K93" s="30"/>
      <c r="L93" s="30">
        <f t="shared" ref="L93" si="5">F93</f>
        <v>1809</v>
      </c>
      <c r="M93" s="30"/>
      <c r="N93" s="30">
        <f>L93</f>
        <v>1809</v>
      </c>
      <c r="O93" s="30"/>
    </row>
    <row r="94" spans="1:15" ht="24" customHeight="1" x14ac:dyDescent="0.2">
      <c r="A94" s="11" t="s">
        <v>258</v>
      </c>
      <c r="B94" s="22" t="s">
        <v>102</v>
      </c>
      <c r="C94" s="11" t="s">
        <v>14</v>
      </c>
      <c r="D94" s="11" t="s">
        <v>103</v>
      </c>
      <c r="E94" s="23" t="s">
        <v>10</v>
      </c>
      <c r="F94" s="24"/>
      <c r="G94" s="24"/>
      <c r="H94" s="24"/>
      <c r="I94" s="24"/>
      <c r="J94" s="24"/>
      <c r="K94" s="24"/>
      <c r="L94" s="24"/>
      <c r="M94" s="24"/>
      <c r="N94" s="24">
        <f>N95</f>
        <v>3007</v>
      </c>
      <c r="O94" s="24"/>
    </row>
    <row r="95" spans="1:15" ht="29.25" customHeight="1" x14ac:dyDescent="0.2">
      <c r="A95" s="27"/>
      <c r="B95" s="28"/>
      <c r="C95" s="27"/>
      <c r="D95" s="34" t="s">
        <v>193</v>
      </c>
      <c r="E95" s="29"/>
      <c r="F95" s="30">
        <f>N91</f>
        <v>3007</v>
      </c>
      <c r="G95" s="30"/>
      <c r="H95" s="30"/>
      <c r="I95" s="30"/>
      <c r="J95" s="30"/>
      <c r="K95" s="30"/>
      <c r="L95" s="30">
        <f>F95</f>
        <v>3007</v>
      </c>
      <c r="M95" s="30"/>
      <c r="N95" s="30">
        <f>L95</f>
        <v>3007</v>
      </c>
      <c r="O95" s="30"/>
    </row>
    <row r="96" spans="1:15" ht="24" customHeight="1" x14ac:dyDescent="0.2">
      <c r="A96" s="7">
        <v>10</v>
      </c>
      <c r="B96" s="7"/>
      <c r="C96" s="7"/>
      <c r="D96" s="7" t="s">
        <v>105</v>
      </c>
      <c r="E96" s="7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7" spans="1:15" ht="24" customHeight="1" x14ac:dyDescent="0.2">
      <c r="A97" s="11" t="s">
        <v>259</v>
      </c>
      <c r="B97" s="22" t="s">
        <v>106</v>
      </c>
      <c r="C97" s="11" t="s">
        <v>64</v>
      </c>
      <c r="D97" s="42" t="s">
        <v>194</v>
      </c>
      <c r="E97" s="23" t="s">
        <v>29</v>
      </c>
      <c r="F97" s="24"/>
      <c r="G97" s="24"/>
      <c r="H97" s="24"/>
      <c r="I97" s="24"/>
      <c r="J97" s="24"/>
      <c r="K97" s="24"/>
      <c r="L97" s="24"/>
      <c r="M97" s="24"/>
      <c r="N97" s="24">
        <f>SUM(N98:N99)</f>
        <v>480</v>
      </c>
      <c r="O97" s="24"/>
    </row>
    <row r="98" spans="1:15" ht="29.25" customHeight="1" x14ac:dyDescent="0.2">
      <c r="A98" s="27"/>
      <c r="B98" s="28"/>
      <c r="C98" s="27"/>
      <c r="D98" s="34" t="s">
        <v>195</v>
      </c>
      <c r="E98" s="29"/>
      <c r="F98" s="30"/>
      <c r="G98" s="30">
        <v>220</v>
      </c>
      <c r="H98" s="30"/>
      <c r="I98" s="30"/>
      <c r="J98" s="30"/>
      <c r="K98" s="30"/>
      <c r="L98" s="30">
        <f>G98</f>
        <v>220</v>
      </c>
      <c r="M98" s="30"/>
      <c r="N98" s="30">
        <f>L98</f>
        <v>220</v>
      </c>
      <c r="O98" s="30"/>
    </row>
    <row r="99" spans="1:15" ht="29.25" customHeight="1" x14ac:dyDescent="0.2">
      <c r="A99" s="27"/>
      <c r="B99" s="28"/>
      <c r="C99" s="27"/>
      <c r="D99" s="34" t="s">
        <v>196</v>
      </c>
      <c r="E99" s="29"/>
      <c r="F99" s="30"/>
      <c r="G99" s="30">
        <v>260</v>
      </c>
      <c r="H99" s="30"/>
      <c r="I99" s="30"/>
      <c r="J99" s="30"/>
      <c r="K99" s="30"/>
      <c r="L99" s="30">
        <f>G99</f>
        <v>260</v>
      </c>
      <c r="M99" s="30"/>
      <c r="N99" s="30">
        <f>L99</f>
        <v>260</v>
      </c>
      <c r="O99" s="30"/>
    </row>
    <row r="100" spans="1:15" ht="24" customHeight="1" x14ac:dyDescent="0.2">
      <c r="A100" s="11" t="s">
        <v>260</v>
      </c>
      <c r="B100" s="22">
        <v>2003477</v>
      </c>
      <c r="C100" s="11" t="s">
        <v>197</v>
      </c>
      <c r="D100" s="11" t="s">
        <v>198</v>
      </c>
      <c r="E100" s="23" t="s">
        <v>10</v>
      </c>
      <c r="F100" s="24"/>
      <c r="G100" s="24"/>
      <c r="H100" s="24"/>
      <c r="I100" s="24"/>
      <c r="J100" s="24"/>
      <c r="K100" s="24"/>
      <c r="L100" s="24"/>
      <c r="M100" s="24"/>
      <c r="N100" s="24">
        <f>N101</f>
        <v>6</v>
      </c>
      <c r="O100" s="24"/>
    </row>
    <row r="101" spans="1:15" ht="29.25" customHeight="1" x14ac:dyDescent="0.2">
      <c r="A101" s="27"/>
      <c r="B101" s="28"/>
      <c r="C101" s="27"/>
      <c r="D101" s="34" t="s">
        <v>199</v>
      </c>
      <c r="E101" s="29"/>
      <c r="F101" s="30">
        <v>6</v>
      </c>
      <c r="G101" s="30"/>
      <c r="H101" s="30"/>
      <c r="I101" s="30"/>
      <c r="J101" s="30"/>
      <c r="K101" s="30"/>
      <c r="L101" s="30">
        <f>F101</f>
        <v>6</v>
      </c>
      <c r="M101" s="30"/>
      <c r="N101" s="30">
        <f>L101</f>
        <v>6</v>
      </c>
      <c r="O101" s="30"/>
    </row>
    <row r="102" spans="1:15" ht="24" customHeight="1" x14ac:dyDescent="0.2">
      <c r="A102" s="11" t="s">
        <v>261</v>
      </c>
      <c r="B102" s="22" t="s">
        <v>111</v>
      </c>
      <c r="C102" s="11" t="s">
        <v>64</v>
      </c>
      <c r="D102" s="11" t="s">
        <v>200</v>
      </c>
      <c r="E102" s="23" t="s">
        <v>29</v>
      </c>
      <c r="F102" s="24"/>
      <c r="G102" s="24"/>
      <c r="H102" s="24"/>
      <c r="I102" s="24"/>
      <c r="J102" s="24"/>
      <c r="K102" s="24"/>
      <c r="L102" s="24"/>
      <c r="M102" s="24"/>
      <c r="N102" s="24">
        <f>SUM(N103:N103)</f>
        <v>64</v>
      </c>
      <c r="O102" s="24"/>
    </row>
    <row r="103" spans="1:15" ht="29.25" customHeight="1" x14ac:dyDescent="0.2">
      <c r="A103" s="27"/>
      <c r="B103" s="28"/>
      <c r="C103" s="27"/>
      <c r="D103" s="34" t="s">
        <v>201</v>
      </c>
      <c r="E103" s="29"/>
      <c r="F103" s="30">
        <v>2</v>
      </c>
      <c r="G103" s="30">
        <v>32</v>
      </c>
      <c r="H103" s="30"/>
      <c r="I103" s="30"/>
      <c r="J103" s="30"/>
      <c r="K103" s="30"/>
      <c r="L103" s="30">
        <f>G103*F103</f>
        <v>64</v>
      </c>
      <c r="M103" s="30"/>
      <c r="N103" s="30">
        <f>L103</f>
        <v>64</v>
      </c>
      <c r="O103" s="30"/>
    </row>
    <row r="104" spans="1:15" ht="36" customHeight="1" x14ac:dyDescent="0.2">
      <c r="A104" s="11" t="s">
        <v>262</v>
      </c>
      <c r="B104" s="22" t="s">
        <v>113</v>
      </c>
      <c r="C104" s="11" t="s">
        <v>64</v>
      </c>
      <c r="D104" s="11" t="s">
        <v>202</v>
      </c>
      <c r="E104" s="23" t="s">
        <v>29</v>
      </c>
      <c r="F104" s="24"/>
      <c r="G104" s="24"/>
      <c r="H104" s="24"/>
      <c r="I104" s="24"/>
      <c r="J104" s="24"/>
      <c r="K104" s="24"/>
      <c r="L104" s="24"/>
      <c r="M104" s="24"/>
      <c r="N104" s="24">
        <f>N105</f>
        <v>120</v>
      </c>
      <c r="O104" s="24"/>
    </row>
    <row r="105" spans="1:15" ht="29.25" customHeight="1" x14ac:dyDescent="0.2">
      <c r="A105" s="27"/>
      <c r="B105" s="28"/>
      <c r="C105" s="27"/>
      <c r="D105" s="34" t="s">
        <v>203</v>
      </c>
      <c r="E105" s="29"/>
      <c r="F105" s="30"/>
      <c r="G105" s="30">
        <f>30*4</f>
        <v>120</v>
      </c>
      <c r="H105" s="30"/>
      <c r="I105" s="30"/>
      <c r="J105" s="30"/>
      <c r="K105" s="30"/>
      <c r="L105" s="30">
        <f>G105</f>
        <v>120</v>
      </c>
      <c r="M105" s="30"/>
      <c r="N105" s="30">
        <f>L105</f>
        <v>120</v>
      </c>
      <c r="O105" s="30"/>
    </row>
    <row r="106" spans="1:15" ht="24" customHeight="1" x14ac:dyDescent="0.2">
      <c r="A106" s="7">
        <v>11</v>
      </c>
      <c r="B106" s="7"/>
      <c r="C106" s="7"/>
      <c r="D106" s="7" t="s">
        <v>116</v>
      </c>
      <c r="E106" s="7"/>
      <c r="F106" s="26"/>
      <c r="G106" s="26"/>
      <c r="H106" s="26"/>
      <c r="I106" s="26"/>
      <c r="J106" s="26"/>
      <c r="K106" s="26"/>
      <c r="L106" s="26"/>
      <c r="M106" s="26"/>
      <c r="N106" s="26"/>
      <c r="O106" s="26"/>
    </row>
    <row r="107" spans="1:15" ht="24" customHeight="1" x14ac:dyDescent="0.2">
      <c r="A107" s="11" t="s">
        <v>263</v>
      </c>
      <c r="B107" s="22" t="s">
        <v>223</v>
      </c>
      <c r="C107" s="11" t="s">
        <v>3</v>
      </c>
      <c r="D107" s="11" t="s">
        <v>118</v>
      </c>
      <c r="E107" s="23" t="s">
        <v>156</v>
      </c>
      <c r="F107" s="24"/>
      <c r="G107" s="24"/>
      <c r="H107" s="24"/>
      <c r="I107" s="24"/>
      <c r="J107" s="24"/>
      <c r="K107" s="24"/>
      <c r="L107" s="24"/>
      <c r="M107" s="24"/>
      <c r="N107" s="24">
        <f>N108</f>
        <v>5573</v>
      </c>
      <c r="O107" s="24"/>
    </row>
    <row r="108" spans="1:15" ht="24" customHeight="1" x14ac:dyDescent="0.2">
      <c r="A108" s="27"/>
      <c r="B108" s="28"/>
      <c r="C108" s="27"/>
      <c r="D108" s="34" t="s">
        <v>204</v>
      </c>
      <c r="E108" s="29"/>
      <c r="F108" s="30"/>
      <c r="G108" s="30"/>
      <c r="H108" s="30"/>
      <c r="I108" s="30"/>
      <c r="J108" s="30">
        <f>J90</f>
        <v>5573</v>
      </c>
      <c r="K108" s="30"/>
      <c r="L108" s="30">
        <f>J108</f>
        <v>5573</v>
      </c>
      <c r="M108" s="30"/>
      <c r="N108" s="30">
        <f>L108</f>
        <v>5573</v>
      </c>
      <c r="O108" s="30"/>
    </row>
    <row r="109" spans="1:15" ht="24" customHeight="1" x14ac:dyDescent="0.2">
      <c r="A109" s="11" t="s">
        <v>264</v>
      </c>
      <c r="B109" s="22">
        <v>98504</v>
      </c>
      <c r="C109" s="11" t="s">
        <v>14</v>
      </c>
      <c r="D109" s="11" t="s">
        <v>205</v>
      </c>
      <c r="E109" s="23" t="s">
        <v>156</v>
      </c>
      <c r="F109" s="24"/>
      <c r="G109" s="24"/>
      <c r="H109" s="24"/>
      <c r="I109" s="24"/>
      <c r="J109" s="24"/>
      <c r="K109" s="24"/>
      <c r="L109" s="24"/>
      <c r="M109" s="24"/>
      <c r="N109" s="24">
        <f>N110</f>
        <v>510</v>
      </c>
      <c r="O109" s="24"/>
    </row>
    <row r="110" spans="1:15" ht="24" customHeight="1" x14ac:dyDescent="0.2">
      <c r="A110" s="27"/>
      <c r="B110" s="28"/>
      <c r="C110" s="27"/>
      <c r="D110" s="34" t="s">
        <v>206</v>
      </c>
      <c r="E110" s="29"/>
      <c r="F110" s="30"/>
      <c r="G110" s="30"/>
      <c r="H110" s="30"/>
      <c r="I110" s="30"/>
      <c r="J110" s="30">
        <v>510</v>
      </c>
      <c r="K110" s="30"/>
      <c r="L110" s="30">
        <f>J110</f>
        <v>510</v>
      </c>
      <c r="M110" s="30"/>
      <c r="N110" s="30">
        <f>L110</f>
        <v>510</v>
      </c>
      <c r="O110" s="30"/>
    </row>
    <row r="111" spans="1:15" ht="24" customHeight="1" x14ac:dyDescent="0.2">
      <c r="A111" s="11" t="s">
        <v>265</v>
      </c>
      <c r="B111" s="22">
        <v>2395</v>
      </c>
      <c r="C111" s="11" t="s">
        <v>64</v>
      </c>
      <c r="D111" s="11" t="s">
        <v>207</v>
      </c>
      <c r="E111" s="23" t="s">
        <v>165</v>
      </c>
      <c r="F111" s="24"/>
      <c r="G111" s="24"/>
      <c r="H111" s="24"/>
      <c r="I111" s="24"/>
      <c r="J111" s="24"/>
      <c r="K111" s="24"/>
      <c r="L111" s="24"/>
      <c r="M111" s="24"/>
      <c r="N111" s="24">
        <f>N112</f>
        <v>40.800000000000004</v>
      </c>
      <c r="O111" s="24"/>
    </row>
    <row r="112" spans="1:15" ht="24" customHeight="1" x14ac:dyDescent="0.2">
      <c r="A112" s="27"/>
      <c r="B112" s="28"/>
      <c r="C112" s="27"/>
      <c r="D112" s="34" t="s">
        <v>206</v>
      </c>
      <c r="E112" s="29"/>
      <c r="F112" s="30"/>
      <c r="G112" s="30"/>
      <c r="H112" s="30"/>
      <c r="I112" s="30">
        <v>0.08</v>
      </c>
      <c r="J112" s="30">
        <f>J110</f>
        <v>510</v>
      </c>
      <c r="K112" s="30">
        <f>J112*I112</f>
        <v>40.800000000000004</v>
      </c>
      <c r="L112" s="30">
        <f>K112</f>
        <v>40.800000000000004</v>
      </c>
      <c r="M112" s="30"/>
      <c r="N112" s="30">
        <f>L112</f>
        <v>40.800000000000004</v>
      </c>
      <c r="O112" s="30"/>
    </row>
  </sheetData>
  <autoFilter ref="A7:O112" xr:uid="{00000000-0001-0000-0000-000000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73CDD-6693-4AA2-8BC4-0D8B5862E4AA}">
  <sheetPr>
    <pageSetUpPr fitToPage="1"/>
  </sheetPr>
  <dimension ref="A1:K61"/>
  <sheetViews>
    <sheetView showOutlineSymbols="0" showWhiteSpace="0" view="pageBreakPreview" zoomScale="55" zoomScaleNormal="53" zoomScaleSheetLayoutView="55" workbookViewId="0">
      <pane xSplit="3" ySplit="7" topLeftCell="D8" activePane="bottomRight" state="frozen"/>
      <selection pane="topRight" activeCell="E1" sqref="E1"/>
      <selection pane="bottomLeft" activeCell="A6" sqref="A6"/>
      <selection pane="bottomRight" activeCell="C14" sqref="C14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18.75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77"/>
      <c r="B1" s="77"/>
      <c r="C1" s="77"/>
      <c r="D1" s="77"/>
      <c r="E1" s="77"/>
      <c r="F1" s="77"/>
      <c r="G1" s="77"/>
      <c r="H1" s="77"/>
      <c r="I1" s="77"/>
    </row>
    <row r="2" spans="1:11" ht="24.95" customHeight="1" x14ac:dyDescent="0.2">
      <c r="A2" s="2"/>
      <c r="B2" s="85" t="s">
        <v>140</v>
      </c>
      <c r="C2" s="86"/>
      <c r="D2" s="87"/>
      <c r="E2" s="71" t="s">
        <v>269</v>
      </c>
      <c r="F2" s="72"/>
      <c r="G2" s="88" t="s">
        <v>271</v>
      </c>
      <c r="H2" s="89"/>
      <c r="I2" s="90"/>
    </row>
    <row r="3" spans="1:11" ht="25.5" customHeight="1" x14ac:dyDescent="0.2">
      <c r="A3" s="2"/>
      <c r="B3" s="100" t="s">
        <v>141</v>
      </c>
      <c r="C3" s="101"/>
      <c r="D3" s="102"/>
      <c r="E3" s="63" t="s">
        <v>124</v>
      </c>
      <c r="F3" s="64"/>
      <c r="G3" s="91"/>
      <c r="H3" s="92"/>
      <c r="I3" s="93"/>
    </row>
    <row r="4" spans="1:11" ht="28.5" customHeight="1" x14ac:dyDescent="0.2">
      <c r="A4" s="2"/>
      <c r="B4" s="85" t="s">
        <v>142</v>
      </c>
      <c r="C4" s="86"/>
      <c r="D4" s="87"/>
      <c r="E4" s="63" t="s">
        <v>125</v>
      </c>
      <c r="F4" s="64"/>
      <c r="G4" s="91"/>
      <c r="H4" s="92"/>
      <c r="I4" s="93"/>
    </row>
    <row r="5" spans="1:11" ht="30" customHeight="1" x14ac:dyDescent="0.2">
      <c r="A5" s="4"/>
      <c r="B5" s="85" t="s">
        <v>275</v>
      </c>
      <c r="C5" s="86"/>
      <c r="D5" s="87"/>
      <c r="E5" s="65" t="s">
        <v>126</v>
      </c>
      <c r="F5" s="66"/>
      <c r="G5" s="94"/>
      <c r="H5" s="95"/>
      <c r="I5" s="96"/>
    </row>
    <row r="6" spans="1:11" ht="30" customHeight="1" x14ac:dyDescent="0.2">
      <c r="A6" s="67" t="s">
        <v>128</v>
      </c>
      <c r="B6" s="67" t="s">
        <v>129</v>
      </c>
      <c r="C6" s="67" t="s">
        <v>130</v>
      </c>
      <c r="D6" s="67" t="s">
        <v>131</v>
      </c>
      <c r="E6" s="67" t="s">
        <v>132</v>
      </c>
      <c r="F6" s="68" t="s">
        <v>133</v>
      </c>
      <c r="G6" s="67" t="s">
        <v>134</v>
      </c>
      <c r="H6" s="103" t="s">
        <v>272</v>
      </c>
      <c r="I6" s="104"/>
    </row>
    <row r="7" spans="1:11" ht="24" customHeight="1" x14ac:dyDescent="0.2">
      <c r="A7" s="68"/>
      <c r="B7" s="68"/>
      <c r="C7" s="68"/>
      <c r="D7" s="67"/>
      <c r="E7" s="67"/>
      <c r="F7" s="74"/>
      <c r="G7" s="69"/>
      <c r="H7" s="46" t="s">
        <v>273</v>
      </c>
      <c r="I7" s="105" t="s">
        <v>274</v>
      </c>
    </row>
    <row r="8" spans="1:11" x14ac:dyDescent="0.2">
      <c r="A8" s="126" t="s">
        <v>91</v>
      </c>
      <c r="B8" s="106" t="s">
        <v>14</v>
      </c>
      <c r="C8" s="106" t="s">
        <v>92</v>
      </c>
      <c r="D8" s="127" t="s">
        <v>29</v>
      </c>
      <c r="E8" s="128">
        <v>38480</v>
      </c>
      <c r="F8" s="107">
        <v>248.3</v>
      </c>
      <c r="G8" s="107">
        <v>9554584</v>
      </c>
      <c r="H8" s="108">
        <f>G8/$G$50</f>
        <v>0.57368584013744472</v>
      </c>
      <c r="I8" s="109">
        <f>H8</f>
        <v>0.57368584013744472</v>
      </c>
    </row>
    <row r="9" spans="1:11" x14ac:dyDescent="0.2">
      <c r="A9" s="126" t="s">
        <v>8</v>
      </c>
      <c r="B9" s="106" t="s">
        <v>3</v>
      </c>
      <c r="C9" s="106" t="s">
        <v>9</v>
      </c>
      <c r="D9" s="127" t="s">
        <v>10</v>
      </c>
      <c r="E9" s="128">
        <v>18</v>
      </c>
      <c r="F9" s="107">
        <v>90582.46</v>
      </c>
      <c r="G9" s="107">
        <v>1630484.28</v>
      </c>
      <c r="H9" s="108">
        <f t="shared" ref="H9:H48" si="0">G9/$G$50</f>
        <v>9.7899159607859082E-2</v>
      </c>
      <c r="I9" s="109">
        <f>H9+I8</f>
        <v>0.67158499974530383</v>
      </c>
    </row>
    <row r="10" spans="1:11" x14ac:dyDescent="0.2">
      <c r="A10" s="126" t="s">
        <v>40</v>
      </c>
      <c r="B10" s="106" t="s">
        <v>41</v>
      </c>
      <c r="C10" s="106" t="s">
        <v>42</v>
      </c>
      <c r="D10" s="127" t="s">
        <v>37</v>
      </c>
      <c r="E10" s="128">
        <v>6189.4</v>
      </c>
      <c r="F10" s="107">
        <v>217.44</v>
      </c>
      <c r="G10" s="107">
        <v>1345823.12</v>
      </c>
      <c r="H10" s="108">
        <f t="shared" si="0"/>
        <v>8.0807250977499079E-2</v>
      </c>
      <c r="I10" s="109">
        <f t="shared" ref="I10:I48" si="1">H10+I9</f>
        <v>0.75239225072280291</v>
      </c>
    </row>
    <row r="11" spans="1:11" ht="51" x14ac:dyDescent="0.2">
      <c r="A11" s="126" t="s">
        <v>98</v>
      </c>
      <c r="B11" s="106" t="s">
        <v>3</v>
      </c>
      <c r="C11" s="106" t="s">
        <v>99</v>
      </c>
      <c r="D11" s="127" t="s">
        <v>32</v>
      </c>
      <c r="E11" s="128">
        <v>5573</v>
      </c>
      <c r="F11" s="107">
        <v>204.64</v>
      </c>
      <c r="G11" s="107">
        <v>1140458.72</v>
      </c>
      <c r="H11" s="108">
        <f t="shared" si="0"/>
        <v>6.8476557317961179E-2</v>
      </c>
      <c r="I11" s="109">
        <f t="shared" si="1"/>
        <v>0.82086880804076412</v>
      </c>
    </row>
    <row r="12" spans="1:11" x14ac:dyDescent="0.2">
      <c r="A12" s="12" t="s">
        <v>87</v>
      </c>
      <c r="B12" s="11" t="s">
        <v>3</v>
      </c>
      <c r="C12" s="11" t="s">
        <v>88</v>
      </c>
      <c r="D12" s="13" t="s">
        <v>37</v>
      </c>
      <c r="E12" s="44">
        <v>3728.4</v>
      </c>
      <c r="F12" s="5">
        <v>121.49</v>
      </c>
      <c r="G12" s="5">
        <v>452963.31</v>
      </c>
      <c r="H12" s="110">
        <f t="shared" si="0"/>
        <v>2.7197273795362287E-2</v>
      </c>
      <c r="I12" s="111">
        <f t="shared" si="1"/>
        <v>0.84806608183612642</v>
      </c>
    </row>
    <row r="13" spans="1:11" ht="25.5" x14ac:dyDescent="0.2">
      <c r="A13" s="12" t="s">
        <v>46</v>
      </c>
      <c r="B13" s="11" t="s">
        <v>14</v>
      </c>
      <c r="C13" s="11" t="s">
        <v>47</v>
      </c>
      <c r="D13" s="13" t="s">
        <v>48</v>
      </c>
      <c r="E13" s="44">
        <v>185682</v>
      </c>
      <c r="F13" s="5">
        <v>2.16</v>
      </c>
      <c r="G13" s="5">
        <v>401073.12</v>
      </c>
      <c r="H13" s="110">
        <f t="shared" si="0"/>
        <v>2.4081631372307382E-2</v>
      </c>
      <c r="I13" s="111">
        <f t="shared" si="1"/>
        <v>0.87214771320843376</v>
      </c>
      <c r="K13" s="112"/>
    </row>
    <row r="14" spans="1:11" x14ac:dyDescent="0.2">
      <c r="A14" s="12" t="s">
        <v>93</v>
      </c>
      <c r="B14" s="11" t="s">
        <v>3</v>
      </c>
      <c r="C14" s="11" t="s">
        <v>94</v>
      </c>
      <c r="D14" s="13" t="s">
        <v>95</v>
      </c>
      <c r="E14" s="44">
        <v>83595</v>
      </c>
      <c r="F14" s="5">
        <v>4.58</v>
      </c>
      <c r="G14" s="5">
        <v>382865.1</v>
      </c>
      <c r="H14" s="110">
        <f t="shared" si="0"/>
        <v>2.298836731696605E-2</v>
      </c>
      <c r="I14" s="111">
        <f t="shared" si="1"/>
        <v>0.89513608052539984</v>
      </c>
    </row>
    <row r="15" spans="1:11" x14ac:dyDescent="0.2">
      <c r="A15" s="12" t="s">
        <v>85</v>
      </c>
      <c r="B15" s="11" t="s">
        <v>41</v>
      </c>
      <c r="C15" s="11" t="s">
        <v>86</v>
      </c>
      <c r="D15" s="13" t="s">
        <v>37</v>
      </c>
      <c r="E15" s="44">
        <v>2868</v>
      </c>
      <c r="F15" s="5">
        <v>91.04</v>
      </c>
      <c r="G15" s="5">
        <v>261102.72</v>
      </c>
      <c r="H15" s="110">
        <f t="shared" si="0"/>
        <v>1.5677389333263698E-2</v>
      </c>
      <c r="I15" s="111">
        <f t="shared" si="1"/>
        <v>0.91081346985866352</v>
      </c>
    </row>
    <row r="16" spans="1:11" x14ac:dyDescent="0.2">
      <c r="A16" s="12" t="s">
        <v>23</v>
      </c>
      <c r="B16" s="11" t="s">
        <v>3</v>
      </c>
      <c r="C16" s="11" t="s">
        <v>24</v>
      </c>
      <c r="D16" s="13" t="s">
        <v>5</v>
      </c>
      <c r="E16" s="44">
        <v>18</v>
      </c>
      <c r="F16" s="5">
        <v>13797.18</v>
      </c>
      <c r="G16" s="5">
        <v>248349.24</v>
      </c>
      <c r="H16" s="110">
        <f t="shared" si="0"/>
        <v>1.4911632196325436E-2</v>
      </c>
      <c r="I16" s="111">
        <f t="shared" si="1"/>
        <v>0.92572510205498892</v>
      </c>
    </row>
    <row r="17" spans="1:9" x14ac:dyDescent="0.2">
      <c r="A17" s="12" t="s">
        <v>96</v>
      </c>
      <c r="B17" s="11" t="s">
        <v>41</v>
      </c>
      <c r="C17" s="11" t="s">
        <v>97</v>
      </c>
      <c r="D17" s="13" t="s">
        <v>29</v>
      </c>
      <c r="E17" s="44">
        <v>38480</v>
      </c>
      <c r="F17" s="5">
        <v>4.2</v>
      </c>
      <c r="G17" s="5">
        <v>161616</v>
      </c>
      <c r="H17" s="110">
        <f t="shared" si="0"/>
        <v>9.7039086934243568E-3</v>
      </c>
      <c r="I17" s="111">
        <f t="shared" si="1"/>
        <v>0.93542901074841334</v>
      </c>
    </row>
    <row r="18" spans="1:9" x14ac:dyDescent="0.2">
      <c r="A18" s="12" t="s">
        <v>60</v>
      </c>
      <c r="B18" s="11" t="s">
        <v>41</v>
      </c>
      <c r="C18" s="11" t="s">
        <v>61</v>
      </c>
      <c r="D18" s="13" t="s">
        <v>62</v>
      </c>
      <c r="E18" s="44">
        <v>10</v>
      </c>
      <c r="F18" s="5">
        <v>13174.91</v>
      </c>
      <c r="G18" s="5">
        <v>131749.1</v>
      </c>
      <c r="H18" s="110">
        <f t="shared" si="0"/>
        <v>7.9106105635632293E-3</v>
      </c>
      <c r="I18" s="111">
        <f t="shared" si="1"/>
        <v>0.94333962131197657</v>
      </c>
    </row>
    <row r="19" spans="1:9" ht="25.5" x14ac:dyDescent="0.2">
      <c r="A19" s="12" t="s">
        <v>35</v>
      </c>
      <c r="B19" s="11" t="s">
        <v>14</v>
      </c>
      <c r="C19" s="11" t="s">
        <v>36</v>
      </c>
      <c r="D19" s="13" t="s">
        <v>37</v>
      </c>
      <c r="E19" s="44">
        <v>364.8</v>
      </c>
      <c r="F19" s="5">
        <v>282.89999999999998</v>
      </c>
      <c r="G19" s="5">
        <v>103201.92</v>
      </c>
      <c r="H19" s="110">
        <f t="shared" si="0"/>
        <v>6.1965523751737759E-3</v>
      </c>
      <c r="I19" s="111">
        <f t="shared" si="1"/>
        <v>0.94953617368715038</v>
      </c>
    </row>
    <row r="20" spans="1:9" x14ac:dyDescent="0.2">
      <c r="A20" s="12" t="s">
        <v>102</v>
      </c>
      <c r="B20" s="11" t="s">
        <v>14</v>
      </c>
      <c r="C20" s="11" t="s">
        <v>103</v>
      </c>
      <c r="D20" s="13" t="s">
        <v>10</v>
      </c>
      <c r="E20" s="44">
        <v>3007</v>
      </c>
      <c r="F20" s="5">
        <v>33.799999999999997</v>
      </c>
      <c r="G20" s="5">
        <v>101636.6</v>
      </c>
      <c r="H20" s="110">
        <f t="shared" si="0"/>
        <v>6.1025658741095806E-3</v>
      </c>
      <c r="I20" s="111">
        <f t="shared" si="1"/>
        <v>0.95563873956126</v>
      </c>
    </row>
    <row r="21" spans="1:9" ht="38.25" x14ac:dyDescent="0.2">
      <c r="A21" s="12" t="s">
        <v>100</v>
      </c>
      <c r="B21" s="11" t="s">
        <v>14</v>
      </c>
      <c r="C21" s="11" t="s">
        <v>101</v>
      </c>
      <c r="D21" s="13" t="s">
        <v>10</v>
      </c>
      <c r="E21" s="44">
        <v>3007</v>
      </c>
      <c r="F21" s="5">
        <v>32.79</v>
      </c>
      <c r="G21" s="5">
        <v>98599.53</v>
      </c>
      <c r="H21" s="110">
        <f t="shared" si="0"/>
        <v>5.9202110950311582E-3</v>
      </c>
      <c r="I21" s="111">
        <f t="shared" si="1"/>
        <v>0.96155895065629116</v>
      </c>
    </row>
    <row r="22" spans="1:9" x14ac:dyDescent="0.2">
      <c r="A22" s="12" t="s">
        <v>106</v>
      </c>
      <c r="B22" s="11" t="s">
        <v>64</v>
      </c>
      <c r="C22" s="11" t="s">
        <v>107</v>
      </c>
      <c r="D22" s="13" t="s">
        <v>66</v>
      </c>
      <c r="E22" s="44">
        <v>480</v>
      </c>
      <c r="F22" s="5">
        <v>190</v>
      </c>
      <c r="G22" s="5">
        <v>91200</v>
      </c>
      <c r="H22" s="110">
        <f t="shared" si="0"/>
        <v>5.4759211516205155E-3</v>
      </c>
      <c r="I22" s="111">
        <f t="shared" si="1"/>
        <v>0.9670348718079117</v>
      </c>
    </row>
    <row r="23" spans="1:9" x14ac:dyDescent="0.2">
      <c r="A23" s="12" t="s">
        <v>111</v>
      </c>
      <c r="B23" s="11" t="s">
        <v>64</v>
      </c>
      <c r="C23" s="11" t="s">
        <v>112</v>
      </c>
      <c r="D23" s="13" t="s">
        <v>66</v>
      </c>
      <c r="E23" s="44">
        <v>64</v>
      </c>
      <c r="F23" s="5">
        <v>1050.44</v>
      </c>
      <c r="G23" s="5">
        <v>67228.160000000003</v>
      </c>
      <c r="H23" s="110">
        <f t="shared" si="0"/>
        <v>4.0365800803566698E-3</v>
      </c>
      <c r="I23" s="111">
        <f t="shared" si="1"/>
        <v>0.97107145188826838</v>
      </c>
    </row>
    <row r="24" spans="1:9" x14ac:dyDescent="0.2">
      <c r="A24" s="12" t="s">
        <v>81</v>
      </c>
      <c r="B24" s="11" t="s">
        <v>64</v>
      </c>
      <c r="C24" s="11" t="s">
        <v>82</v>
      </c>
      <c r="D24" s="13" t="s">
        <v>37</v>
      </c>
      <c r="E24" s="44">
        <v>5383</v>
      </c>
      <c r="F24" s="5">
        <v>10.89</v>
      </c>
      <c r="G24" s="5">
        <v>58620.86</v>
      </c>
      <c r="H24" s="110">
        <f t="shared" si="0"/>
        <v>3.5197720087739586E-3</v>
      </c>
      <c r="I24" s="111">
        <f t="shared" si="1"/>
        <v>0.97459122389704234</v>
      </c>
    </row>
    <row r="25" spans="1:9" ht="25.5" x14ac:dyDescent="0.2">
      <c r="A25" s="12" t="s">
        <v>113</v>
      </c>
      <c r="B25" s="11" t="s">
        <v>64</v>
      </c>
      <c r="C25" s="11" t="s">
        <v>114</v>
      </c>
      <c r="D25" s="13" t="s">
        <v>66</v>
      </c>
      <c r="E25" s="44">
        <v>120</v>
      </c>
      <c r="F25" s="5">
        <v>424.17</v>
      </c>
      <c r="G25" s="5">
        <v>50900.4</v>
      </c>
      <c r="H25" s="110">
        <f t="shared" si="0"/>
        <v>3.0562124669511505E-3</v>
      </c>
      <c r="I25" s="111">
        <f t="shared" si="1"/>
        <v>0.97764743636399354</v>
      </c>
    </row>
    <row r="26" spans="1:9" x14ac:dyDescent="0.2">
      <c r="A26" s="12" t="s">
        <v>74</v>
      </c>
      <c r="B26" s="11" t="s">
        <v>75</v>
      </c>
      <c r="C26" s="11" t="s">
        <v>76</v>
      </c>
      <c r="D26" s="13" t="s">
        <v>10</v>
      </c>
      <c r="E26" s="44">
        <v>40</v>
      </c>
      <c r="F26" s="5">
        <v>958.88</v>
      </c>
      <c r="G26" s="5">
        <v>38355.199999999997</v>
      </c>
      <c r="H26" s="110">
        <f t="shared" si="0"/>
        <v>2.3029610850288946E-3</v>
      </c>
      <c r="I26" s="111">
        <f t="shared" si="1"/>
        <v>0.97995039744902246</v>
      </c>
    </row>
    <row r="27" spans="1:9" x14ac:dyDescent="0.2">
      <c r="A27" s="12" t="s">
        <v>69</v>
      </c>
      <c r="B27" s="11" t="s">
        <v>3</v>
      </c>
      <c r="C27" s="11" t="s">
        <v>70</v>
      </c>
      <c r="D27" s="13" t="s">
        <v>71</v>
      </c>
      <c r="E27" s="44">
        <v>1</v>
      </c>
      <c r="F27" s="5">
        <v>34299.279999999999</v>
      </c>
      <c r="G27" s="5">
        <v>34299.279999999999</v>
      </c>
      <c r="H27" s="110">
        <f t="shared" si="0"/>
        <v>2.0594315004095892E-3</v>
      </c>
      <c r="I27" s="111">
        <f t="shared" si="1"/>
        <v>0.98200982894943201</v>
      </c>
    </row>
    <row r="28" spans="1:9" x14ac:dyDescent="0.2">
      <c r="A28" s="12" t="s">
        <v>67</v>
      </c>
      <c r="B28" s="11" t="s">
        <v>14</v>
      </c>
      <c r="C28" s="11" t="s">
        <v>68</v>
      </c>
      <c r="D28" s="13" t="s">
        <v>16</v>
      </c>
      <c r="E28" s="44">
        <v>220.00000000000003</v>
      </c>
      <c r="F28" s="5">
        <v>134.19</v>
      </c>
      <c r="G28" s="5">
        <v>29521.8</v>
      </c>
      <c r="H28" s="110">
        <f t="shared" si="0"/>
        <v>1.7725772922577909E-3</v>
      </c>
      <c r="I28" s="111">
        <f t="shared" si="1"/>
        <v>0.98378240624168978</v>
      </c>
    </row>
    <row r="29" spans="1:9" x14ac:dyDescent="0.2">
      <c r="A29" s="12" t="s">
        <v>77</v>
      </c>
      <c r="B29" s="11" t="s">
        <v>75</v>
      </c>
      <c r="C29" s="11" t="s">
        <v>78</v>
      </c>
      <c r="D29" s="13" t="s">
        <v>10</v>
      </c>
      <c r="E29" s="44">
        <v>10</v>
      </c>
      <c r="F29" s="5">
        <v>2935.15</v>
      </c>
      <c r="G29" s="5">
        <v>29351.5</v>
      </c>
      <c r="H29" s="110">
        <f t="shared" si="0"/>
        <v>1.7623519701950611E-3</v>
      </c>
      <c r="I29" s="111">
        <f t="shared" si="1"/>
        <v>0.98554475821188481</v>
      </c>
    </row>
    <row r="30" spans="1:9" x14ac:dyDescent="0.2">
      <c r="A30" s="12" t="s">
        <v>2</v>
      </c>
      <c r="B30" s="11" t="s">
        <v>3</v>
      </c>
      <c r="C30" s="11" t="s">
        <v>4</v>
      </c>
      <c r="D30" s="13" t="s">
        <v>5</v>
      </c>
      <c r="E30" s="44">
        <v>1</v>
      </c>
      <c r="F30" s="5">
        <v>25269.78</v>
      </c>
      <c r="G30" s="5">
        <v>25269.78</v>
      </c>
      <c r="H30" s="110">
        <f t="shared" si="0"/>
        <v>1.5172732763025995E-3</v>
      </c>
      <c r="I30" s="111">
        <f t="shared" si="1"/>
        <v>0.98706203148818739</v>
      </c>
    </row>
    <row r="31" spans="1:9" ht="25.5" x14ac:dyDescent="0.2">
      <c r="A31" s="12" t="s">
        <v>108</v>
      </c>
      <c r="B31" s="11" t="s">
        <v>109</v>
      </c>
      <c r="C31" s="11" t="s">
        <v>110</v>
      </c>
      <c r="D31" s="13" t="s">
        <v>55</v>
      </c>
      <c r="E31" s="44">
        <v>6</v>
      </c>
      <c r="F31" s="5">
        <v>4121.7</v>
      </c>
      <c r="G31" s="5">
        <v>24730.2</v>
      </c>
      <c r="H31" s="110">
        <f t="shared" si="0"/>
        <v>1.4848752770154133E-3</v>
      </c>
      <c r="I31" s="111">
        <f t="shared" si="1"/>
        <v>0.98854690676520285</v>
      </c>
    </row>
    <row r="32" spans="1:9" ht="25.5" x14ac:dyDescent="0.2">
      <c r="A32" s="12" t="s">
        <v>38</v>
      </c>
      <c r="B32" s="11" t="s">
        <v>14</v>
      </c>
      <c r="C32" s="11" t="s">
        <v>39</v>
      </c>
      <c r="D32" s="13" t="s">
        <v>37</v>
      </c>
      <c r="E32" s="44">
        <v>441.6</v>
      </c>
      <c r="F32" s="5">
        <v>52.94</v>
      </c>
      <c r="G32" s="5">
        <v>23378.3</v>
      </c>
      <c r="H32" s="110">
        <f t="shared" si="0"/>
        <v>1.4037031519619507E-3</v>
      </c>
      <c r="I32" s="111">
        <f t="shared" si="1"/>
        <v>0.98995060991716477</v>
      </c>
    </row>
    <row r="33" spans="1:9" x14ac:dyDescent="0.2">
      <c r="A33" s="12" t="s">
        <v>63</v>
      </c>
      <c r="B33" s="11" t="s">
        <v>64</v>
      </c>
      <c r="C33" s="11" t="s">
        <v>65</v>
      </c>
      <c r="D33" s="13" t="s">
        <v>66</v>
      </c>
      <c r="E33" s="44">
        <v>64</v>
      </c>
      <c r="F33" s="5">
        <v>318.38</v>
      </c>
      <c r="G33" s="5">
        <v>20376.32</v>
      </c>
      <c r="H33" s="110">
        <f t="shared" si="0"/>
        <v>1.2234552815810103E-3</v>
      </c>
      <c r="I33" s="111">
        <f t="shared" si="1"/>
        <v>0.99117406519874574</v>
      </c>
    </row>
    <row r="34" spans="1:9" x14ac:dyDescent="0.2">
      <c r="A34" s="12" t="s">
        <v>79</v>
      </c>
      <c r="B34" s="11" t="s">
        <v>14</v>
      </c>
      <c r="C34" s="11" t="s">
        <v>80</v>
      </c>
      <c r="D34" s="13" t="s">
        <v>16</v>
      </c>
      <c r="E34" s="44">
        <v>5573</v>
      </c>
      <c r="F34" s="5">
        <v>2.92</v>
      </c>
      <c r="G34" s="5">
        <v>16273.16</v>
      </c>
      <c r="H34" s="110">
        <f t="shared" si="0"/>
        <v>9.7708926587395739E-4</v>
      </c>
      <c r="I34" s="111">
        <f t="shared" si="1"/>
        <v>0.99215115446461966</v>
      </c>
    </row>
    <row r="35" spans="1:9" x14ac:dyDescent="0.2">
      <c r="A35" s="12" t="s">
        <v>117</v>
      </c>
      <c r="B35" s="11" t="s">
        <v>3</v>
      </c>
      <c r="C35" s="11" t="s">
        <v>118</v>
      </c>
      <c r="D35" s="13" t="s">
        <v>32</v>
      </c>
      <c r="E35" s="44">
        <v>5573</v>
      </c>
      <c r="F35" s="5">
        <v>2.82</v>
      </c>
      <c r="G35" s="5">
        <v>15715.86</v>
      </c>
      <c r="H35" s="110">
        <f t="shared" si="0"/>
        <v>9.4362730471389035E-4</v>
      </c>
      <c r="I35" s="111">
        <f t="shared" si="1"/>
        <v>0.99309478176933352</v>
      </c>
    </row>
    <row r="36" spans="1:9" ht="25.5" x14ac:dyDescent="0.2">
      <c r="A36" s="12" t="s">
        <v>19</v>
      </c>
      <c r="B36" s="11" t="s">
        <v>14</v>
      </c>
      <c r="C36" s="11" t="s">
        <v>20</v>
      </c>
      <c r="D36" s="13" t="s">
        <v>16</v>
      </c>
      <c r="E36" s="44">
        <v>12</v>
      </c>
      <c r="F36" s="5">
        <v>1274.75</v>
      </c>
      <c r="G36" s="5">
        <v>15297</v>
      </c>
      <c r="H36" s="110">
        <f t="shared" si="0"/>
        <v>9.1847769579319108E-4</v>
      </c>
      <c r="I36" s="111">
        <f t="shared" si="1"/>
        <v>0.99401325946512675</v>
      </c>
    </row>
    <row r="37" spans="1:9" ht="25.5" x14ac:dyDescent="0.2">
      <c r="A37" s="12" t="s">
        <v>27</v>
      </c>
      <c r="B37" s="11" t="s">
        <v>3</v>
      </c>
      <c r="C37" s="11" t="s">
        <v>28</v>
      </c>
      <c r="D37" s="13" t="s">
        <v>29</v>
      </c>
      <c r="E37" s="44">
        <v>400</v>
      </c>
      <c r="F37" s="5">
        <v>35.54</v>
      </c>
      <c r="G37" s="5">
        <v>14216</v>
      </c>
      <c r="H37" s="110">
        <f t="shared" si="0"/>
        <v>8.5357121810786458E-4</v>
      </c>
      <c r="I37" s="111">
        <f t="shared" si="1"/>
        <v>0.99486683068323467</v>
      </c>
    </row>
    <row r="38" spans="1:9" ht="25.5" x14ac:dyDescent="0.2">
      <c r="A38" s="12" t="s">
        <v>17</v>
      </c>
      <c r="B38" s="11" t="s">
        <v>14</v>
      </c>
      <c r="C38" s="11" t="s">
        <v>18</v>
      </c>
      <c r="D38" s="13" t="s">
        <v>16</v>
      </c>
      <c r="E38" s="44">
        <v>9</v>
      </c>
      <c r="F38" s="5">
        <v>1398.71</v>
      </c>
      <c r="G38" s="5">
        <v>12588.39</v>
      </c>
      <c r="H38" s="110">
        <f t="shared" si="0"/>
        <v>7.5584463887991423E-4</v>
      </c>
      <c r="I38" s="111">
        <f t="shared" si="1"/>
        <v>0.99562267532211457</v>
      </c>
    </row>
    <row r="39" spans="1:9" x14ac:dyDescent="0.2">
      <c r="A39" s="12" t="s">
        <v>43</v>
      </c>
      <c r="B39" s="11" t="s">
        <v>3</v>
      </c>
      <c r="C39" s="11" t="s">
        <v>44</v>
      </c>
      <c r="D39" s="13" t="s">
        <v>45</v>
      </c>
      <c r="E39" s="44">
        <v>806.40000000000009</v>
      </c>
      <c r="F39" s="5">
        <v>14.14</v>
      </c>
      <c r="G39" s="5">
        <v>11402.49</v>
      </c>
      <c r="H39" s="110">
        <f t="shared" si="0"/>
        <v>6.8463965101032249E-4</v>
      </c>
      <c r="I39" s="111">
        <f t="shared" si="1"/>
        <v>0.99630731497312486</v>
      </c>
    </row>
    <row r="40" spans="1:9" x14ac:dyDescent="0.2">
      <c r="A40" s="12" t="s">
        <v>51</v>
      </c>
      <c r="B40" s="11" t="s">
        <v>3</v>
      </c>
      <c r="C40" s="11" t="s">
        <v>52</v>
      </c>
      <c r="D40" s="13" t="s">
        <v>32</v>
      </c>
      <c r="E40" s="44">
        <v>16.5</v>
      </c>
      <c r="F40" s="5">
        <v>664.78</v>
      </c>
      <c r="G40" s="5">
        <v>10968.87</v>
      </c>
      <c r="H40" s="110">
        <f t="shared" si="0"/>
        <v>6.5860380748219006E-4</v>
      </c>
      <c r="I40" s="111">
        <f t="shared" si="1"/>
        <v>0.99696591878060703</v>
      </c>
    </row>
    <row r="41" spans="1:9" x14ac:dyDescent="0.2">
      <c r="A41" s="12" t="s">
        <v>119</v>
      </c>
      <c r="B41" s="11" t="s">
        <v>14</v>
      </c>
      <c r="C41" s="11" t="s">
        <v>120</v>
      </c>
      <c r="D41" s="13" t="s">
        <v>16</v>
      </c>
      <c r="E41" s="44">
        <v>510</v>
      </c>
      <c r="F41" s="5">
        <v>21.46</v>
      </c>
      <c r="G41" s="5">
        <v>10944.6</v>
      </c>
      <c r="H41" s="110">
        <f t="shared" si="0"/>
        <v>6.5714656399151208E-4</v>
      </c>
      <c r="I41" s="111">
        <f t="shared" si="1"/>
        <v>0.99762306534459855</v>
      </c>
    </row>
    <row r="42" spans="1:9" ht="25.5" x14ac:dyDescent="0.2">
      <c r="A42" s="12" t="s">
        <v>21</v>
      </c>
      <c r="B42" s="11" t="s">
        <v>14</v>
      </c>
      <c r="C42" s="11" t="s">
        <v>22</v>
      </c>
      <c r="D42" s="13" t="s">
        <v>16</v>
      </c>
      <c r="E42" s="44">
        <v>9</v>
      </c>
      <c r="F42" s="5">
        <v>1175.8900000000001</v>
      </c>
      <c r="G42" s="5">
        <v>10583.01</v>
      </c>
      <c r="H42" s="110">
        <f t="shared" si="0"/>
        <v>6.3543561739924821E-4</v>
      </c>
      <c r="I42" s="111">
        <f t="shared" si="1"/>
        <v>0.99825850096199775</v>
      </c>
    </row>
    <row r="43" spans="1:9" ht="25.5" x14ac:dyDescent="0.2">
      <c r="A43" s="12" t="s">
        <v>13</v>
      </c>
      <c r="B43" s="11" t="s">
        <v>14</v>
      </c>
      <c r="C43" s="11" t="s">
        <v>15</v>
      </c>
      <c r="D43" s="13" t="s">
        <v>16</v>
      </c>
      <c r="E43" s="44">
        <v>12</v>
      </c>
      <c r="F43" s="5">
        <v>784.77</v>
      </c>
      <c r="G43" s="5">
        <v>9417.24</v>
      </c>
      <c r="H43" s="110">
        <f t="shared" si="0"/>
        <v>5.6543929502068848E-4</v>
      </c>
      <c r="I43" s="111">
        <f t="shared" si="1"/>
        <v>0.99882394025701848</v>
      </c>
    </row>
    <row r="44" spans="1:9" ht="25.5" x14ac:dyDescent="0.2">
      <c r="A44" s="12" t="s">
        <v>30</v>
      </c>
      <c r="B44" s="11" t="s">
        <v>3</v>
      </c>
      <c r="C44" s="11" t="s">
        <v>31</v>
      </c>
      <c r="D44" s="13" t="s">
        <v>32</v>
      </c>
      <c r="E44" s="44">
        <v>250</v>
      </c>
      <c r="F44" s="5">
        <v>29.89</v>
      </c>
      <c r="G44" s="5">
        <v>7472.5</v>
      </c>
      <c r="H44" s="110">
        <f t="shared" si="0"/>
        <v>4.4867128076188931E-4</v>
      </c>
      <c r="I44" s="111">
        <f t="shared" si="1"/>
        <v>0.99927261153778035</v>
      </c>
    </row>
    <row r="45" spans="1:9" x14ac:dyDescent="0.2">
      <c r="A45" s="12" t="s">
        <v>121</v>
      </c>
      <c r="B45" s="11" t="s">
        <v>64</v>
      </c>
      <c r="C45" s="11" t="s">
        <v>122</v>
      </c>
      <c r="D45" s="13" t="s">
        <v>37</v>
      </c>
      <c r="E45" s="44">
        <v>40.800000000000004</v>
      </c>
      <c r="F45" s="5">
        <v>123.86</v>
      </c>
      <c r="G45" s="5">
        <v>5053.4799999999996</v>
      </c>
      <c r="H45" s="110">
        <f t="shared" si="0"/>
        <v>3.0342607479486012E-4</v>
      </c>
      <c r="I45" s="111">
        <f t="shared" si="1"/>
        <v>0.99957603761257519</v>
      </c>
    </row>
    <row r="46" spans="1:9" ht="25.5" x14ac:dyDescent="0.2">
      <c r="A46" s="12" t="s">
        <v>56</v>
      </c>
      <c r="B46" s="11" t="s">
        <v>3</v>
      </c>
      <c r="C46" s="11" t="s">
        <v>57</v>
      </c>
      <c r="D46" s="13" t="s">
        <v>55</v>
      </c>
      <c r="E46" s="44">
        <v>1</v>
      </c>
      <c r="F46" s="5">
        <v>3875.19</v>
      </c>
      <c r="G46" s="5">
        <v>3875.19</v>
      </c>
      <c r="H46" s="110">
        <f t="shared" si="0"/>
        <v>2.3267801411785424E-4</v>
      </c>
      <c r="I46" s="111">
        <f t="shared" si="1"/>
        <v>0.99980871562669305</v>
      </c>
    </row>
    <row r="47" spans="1:9" ht="38.25" x14ac:dyDescent="0.2">
      <c r="A47" s="12" t="s">
        <v>58</v>
      </c>
      <c r="B47" s="11" t="s">
        <v>3</v>
      </c>
      <c r="C47" s="11" t="s">
        <v>59</v>
      </c>
      <c r="D47" s="13" t="s">
        <v>55</v>
      </c>
      <c r="E47" s="44">
        <v>1</v>
      </c>
      <c r="F47" s="5">
        <v>2574.89</v>
      </c>
      <c r="G47" s="5">
        <v>2574.89</v>
      </c>
      <c r="H47" s="110">
        <f t="shared" si="0"/>
        <v>1.5460410761070339E-4</v>
      </c>
      <c r="I47" s="111">
        <f t="shared" si="1"/>
        <v>0.99996331973430375</v>
      </c>
    </row>
    <row r="48" spans="1:9" ht="38.25" x14ac:dyDescent="0.2">
      <c r="A48" s="12" t="s">
        <v>53</v>
      </c>
      <c r="B48" s="11" t="s">
        <v>3</v>
      </c>
      <c r="C48" s="11" t="s">
        <v>54</v>
      </c>
      <c r="D48" s="13" t="s">
        <v>55</v>
      </c>
      <c r="E48" s="44">
        <v>1</v>
      </c>
      <c r="F48" s="5">
        <v>610.9</v>
      </c>
      <c r="G48" s="5">
        <v>610.9</v>
      </c>
      <c r="H48" s="110">
        <f t="shared" si="0"/>
        <v>3.6680265696545753E-5</v>
      </c>
      <c r="I48" s="111">
        <f t="shared" si="1"/>
        <v>1.0000000000000002</v>
      </c>
    </row>
    <row r="49" spans="1:9" ht="24" customHeight="1" x14ac:dyDescent="0.2">
      <c r="A49" s="113"/>
      <c r="B49" s="114"/>
      <c r="C49" s="115"/>
      <c r="D49" s="116"/>
      <c r="E49" s="117"/>
      <c r="F49" s="118"/>
      <c r="G49" s="118"/>
      <c r="H49" s="119"/>
      <c r="I49" s="119"/>
    </row>
    <row r="50" spans="1:9" ht="40.5" customHeight="1" x14ac:dyDescent="0.2">
      <c r="E50" s="120" t="s">
        <v>139</v>
      </c>
      <c r="F50" s="121"/>
      <c r="G50" s="15">
        <f>SUBTOTAL(9,G8:G48)</f>
        <v>16654732.139999997</v>
      </c>
      <c r="H50" s="16">
        <f>SUBTOTAL(9,H8:H48)</f>
        <v>1.0000000000000002</v>
      </c>
      <c r="I50" s="122"/>
    </row>
    <row r="54" spans="1:9" x14ac:dyDescent="0.2">
      <c r="E54" s="123"/>
      <c r="G54" s="123"/>
    </row>
    <row r="55" spans="1:9" x14ac:dyDescent="0.2">
      <c r="E55" s="123"/>
      <c r="G55" s="123"/>
    </row>
    <row r="56" spans="1:9" x14ac:dyDescent="0.2">
      <c r="E56" s="112"/>
      <c r="G56" s="112"/>
    </row>
    <row r="58" spans="1:9" x14ac:dyDescent="0.2">
      <c r="E58" s="112"/>
      <c r="G58" s="112"/>
    </row>
    <row r="59" spans="1:9" x14ac:dyDescent="0.2">
      <c r="G59" s="124"/>
    </row>
    <row r="61" spans="1:9" x14ac:dyDescent="0.2">
      <c r="G61" s="125"/>
    </row>
  </sheetData>
  <autoFilter ref="A7:I48" xr:uid="{5A3745CE-865D-4F37-88EA-D79DC2381E21}">
    <sortState xmlns:xlrd2="http://schemas.microsoft.com/office/spreadsheetml/2017/richdata2" ref="A9:I48">
      <sortCondition descending="1" ref="G7:G48"/>
    </sortState>
  </autoFilter>
  <mergeCells count="19">
    <mergeCell ref="G6:G7"/>
    <mergeCell ref="H6:I6"/>
    <mergeCell ref="E50:F50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44:C48 C8:C25">
    <cfRule type="duplicateValues" dxfId="3" priority="3"/>
  </conditionalFormatting>
  <conditionalFormatting sqref="C42:C43 C26:C34">
    <cfRule type="duplicateValues" dxfId="2" priority="4"/>
  </conditionalFormatting>
  <conditionalFormatting sqref="C37:C41">
    <cfRule type="duplicateValues" dxfId="1" priority="1"/>
  </conditionalFormatting>
  <conditionalFormatting sqref="C35:C36">
    <cfRule type="duplicateValues" dxfId="0" priority="2"/>
  </conditionalFormatting>
  <pageMargins left="0.51181102362204722" right="0.51181102362204722" top="0.39370078740157483" bottom="0.39370078740157483" header="0.51181102362204722" footer="0.51181102362204722"/>
  <pageSetup paperSize="9" scale="58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2023-01-03T01:58:25Z</cp:lastPrinted>
  <dcterms:created xsi:type="dcterms:W3CDTF">2023-01-03T00:32:50Z</dcterms:created>
  <dcterms:modified xsi:type="dcterms:W3CDTF">2023-01-06T01:52:35Z</dcterms:modified>
</cp:coreProperties>
</file>